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wojo/Desktop/Safety University/Exercise Library/Free Templates/"/>
    </mc:Choice>
  </mc:AlternateContent>
  <xr:revisionPtr revIDLastSave="0" documentId="13_ncr:1_{6B579428-0A09-304A-BDEE-9D8C1A55321E}" xr6:coauthVersionLast="47" xr6:coauthVersionMax="47" xr10:uidLastSave="{00000000-0000-0000-0000-000000000000}"/>
  <bookViews>
    <workbookView xWindow="0" yWindow="760" windowWidth="34560" windowHeight="19920" xr2:uid="{169F8545-2EEC-4B69-9036-FDAC7CA2E03C}"/>
  </bookViews>
  <sheets>
    <sheet name="Definitions" sheetId="2" r:id="rId1"/>
    <sheet name="HVA" sheetId="1" r:id="rId2"/>
    <sheet name="Incident Log" sheetId="4" r:id="rId3"/>
    <sheet name="Summary" sheetId="6" r:id="rId4"/>
    <sheet name="Lookup Values" sheetId="3" r:id="rId5"/>
  </sheets>
  <definedNames>
    <definedName name="Calculation_Constant">'Lookup Values'!$D$23</definedName>
    <definedName name="Calculation_Constant__DO_NOT_CHANGE_IF_4_VALUES_ARE_USED_FOR_ALL_OPTIONS">'Lookup Values'!$D$23</definedName>
    <definedName name="Max_Possible_Score">'Lookup Values'!$D$26</definedName>
    <definedName name="_xlnm.Print_Area" localSheetId="3">Summary!$A$1:$K$36</definedName>
    <definedName name="_xlnm.Print_Titles" localSheetId="1">HVA!$1:$4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U5" i="1"/>
  <c r="G7" i="1"/>
  <c r="G8" i="1"/>
  <c r="G9" i="1"/>
  <c r="G10" i="1"/>
  <c r="G15" i="1"/>
  <c r="G16" i="1"/>
  <c r="F6" i="1"/>
  <c r="G6" i="1" s="1"/>
  <c r="F7" i="1"/>
  <c r="F8" i="1"/>
  <c r="F9" i="1"/>
  <c r="F10" i="1"/>
  <c r="F11" i="1"/>
  <c r="G11" i="1" s="1"/>
  <c r="F12" i="1"/>
  <c r="G12" i="1" s="1"/>
  <c r="F13" i="1"/>
  <c r="G13" i="1" s="1"/>
  <c r="F14" i="1"/>
  <c r="G14" i="1" s="1"/>
  <c r="F15" i="1"/>
  <c r="F16" i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5" i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C6" i="1"/>
  <c r="C7" i="1"/>
  <c r="C8" i="1"/>
  <c r="C9" i="1"/>
  <c r="C10" i="1"/>
  <c r="U10" i="1" s="1"/>
  <c r="C11" i="1"/>
  <c r="U11" i="1" s="1"/>
  <c r="C12" i="1"/>
  <c r="C13" i="1"/>
  <c r="U13" i="1" s="1"/>
  <c r="C14" i="1"/>
  <c r="C15" i="1"/>
  <c r="C16" i="1"/>
  <c r="U16" i="1" s="1"/>
  <c r="C17" i="1"/>
  <c r="C18" i="1"/>
  <c r="C19" i="1"/>
  <c r="C20" i="1"/>
  <c r="C21" i="1"/>
  <c r="C22" i="1"/>
  <c r="U22" i="1" s="1"/>
  <c r="C23" i="1"/>
  <c r="C24" i="1"/>
  <c r="C25" i="1"/>
  <c r="U25" i="1" s="1"/>
  <c r="C26" i="1"/>
  <c r="C27" i="1"/>
  <c r="C28" i="1"/>
  <c r="U28" i="1" s="1"/>
  <c r="C29" i="1"/>
  <c r="C30" i="1"/>
  <c r="C31" i="1"/>
  <c r="C32" i="1"/>
  <c r="C33" i="1"/>
  <c r="C34" i="1"/>
  <c r="U34" i="1" s="1"/>
  <c r="C35" i="1"/>
  <c r="U35" i="1" s="1"/>
  <c r="C36" i="1"/>
  <c r="C37" i="1"/>
  <c r="U37" i="1" s="1"/>
  <c r="C38" i="1"/>
  <c r="C39" i="1"/>
  <c r="C40" i="1"/>
  <c r="C41" i="1"/>
  <c r="C5" i="1"/>
  <c r="A1" i="6"/>
  <c r="A1" i="4"/>
  <c r="H6" i="6"/>
  <c r="E6" i="6"/>
  <c r="U29" i="1" l="1"/>
  <c r="U17" i="1"/>
  <c r="U30" i="1"/>
  <c r="U18" i="1"/>
  <c r="U40" i="1"/>
  <c r="U8" i="1"/>
  <c r="U41" i="1"/>
  <c r="U32" i="1"/>
  <c r="U20" i="1"/>
  <c r="U15" i="1"/>
  <c r="U23" i="1"/>
  <c r="X16" i="1"/>
  <c r="T28" i="1"/>
  <c r="X28" i="1" s="1"/>
  <c r="T27" i="1"/>
  <c r="T15" i="1"/>
  <c r="T26" i="1"/>
  <c r="T14" i="1"/>
  <c r="T16" i="1"/>
  <c r="T25" i="1"/>
  <c r="X25" i="1" s="1"/>
  <c r="T13" i="1"/>
  <c r="X13" i="1" s="1"/>
  <c r="U33" i="1"/>
  <c r="U21" i="1"/>
  <c r="X21" i="1" s="1"/>
  <c r="U9" i="1"/>
  <c r="X9" i="1" s="1"/>
  <c r="U6" i="1"/>
  <c r="U38" i="1"/>
  <c r="U26" i="1"/>
  <c r="U14" i="1"/>
  <c r="T29" i="1"/>
  <c r="X29" i="1" s="1"/>
  <c r="T17" i="1"/>
  <c r="X17" i="1" s="1"/>
  <c r="T24" i="1"/>
  <c r="T12" i="1"/>
  <c r="T23" i="1"/>
  <c r="T11" i="1"/>
  <c r="X11" i="1" s="1"/>
  <c r="U31" i="1"/>
  <c r="U19" i="1"/>
  <c r="U7" i="1"/>
  <c r="T30" i="1"/>
  <c r="T18" i="1"/>
  <c r="T6" i="1"/>
  <c r="T31" i="1"/>
  <c r="U39" i="1"/>
  <c r="T22" i="1"/>
  <c r="X22" i="1" s="1"/>
  <c r="T21" i="1"/>
  <c r="T9" i="1"/>
  <c r="T20" i="1"/>
  <c r="T8" i="1"/>
  <c r="X8" i="1" s="1"/>
  <c r="T10" i="1"/>
  <c r="X10" i="1" s="1"/>
  <c r="T5" i="1"/>
  <c r="T19" i="1"/>
  <c r="T7" i="1"/>
  <c r="U27" i="1"/>
  <c r="X27" i="1" s="1"/>
  <c r="U36" i="1"/>
  <c r="U24" i="1"/>
  <c r="U12" i="1"/>
  <c r="A3" i="6"/>
  <c r="T6" i="6"/>
  <c r="Z31" i="1"/>
  <c r="T5" i="6"/>
  <c r="D5" i="1"/>
  <c r="E5" i="1" s="1"/>
  <c r="A3" i="4"/>
  <c r="T8" i="6"/>
  <c r="T7" i="6"/>
  <c r="T34" i="6"/>
  <c r="T12" i="6"/>
  <c r="T40" i="6"/>
  <c r="T24" i="6"/>
  <c r="T13" i="6"/>
  <c r="T11" i="6"/>
  <c r="T38" i="6"/>
  <c r="T19" i="6"/>
  <c r="T22" i="6"/>
  <c r="T14" i="6"/>
  <c r="T33" i="6"/>
  <c r="T15" i="6"/>
  <c r="T9" i="6"/>
  <c r="T17" i="6"/>
  <c r="T16" i="6"/>
  <c r="T31" i="6"/>
  <c r="T28" i="6"/>
  <c r="T27" i="6"/>
  <c r="T25" i="6"/>
  <c r="T36" i="6"/>
  <c r="T39" i="6"/>
  <c r="T29" i="6"/>
  <c r="T30" i="6"/>
  <c r="T18" i="6"/>
  <c r="T20" i="6"/>
  <c r="T10" i="6"/>
  <c r="T21" i="6"/>
  <c r="T35" i="6"/>
  <c r="T26" i="6"/>
  <c r="T37" i="6"/>
  <c r="T32" i="6"/>
  <c r="T23" i="6"/>
  <c r="T4" i="6"/>
  <c r="X12" i="1" l="1"/>
  <c r="X20" i="1"/>
  <c r="X30" i="1"/>
  <c r="X15" i="1"/>
  <c r="X18" i="1"/>
  <c r="X23" i="1"/>
  <c r="X7" i="1"/>
  <c r="X6" i="1"/>
  <c r="X31" i="1"/>
  <c r="U13" i="6"/>
  <c r="V13" i="6"/>
  <c r="U21" i="6"/>
  <c r="V21" i="6"/>
  <c r="V12" i="6"/>
  <c r="V7" i="6"/>
  <c r="V8" i="6"/>
  <c r="U22" i="6"/>
  <c r="V22" i="6"/>
  <c r="V23" i="6"/>
  <c r="V36" i="6"/>
  <c r="U36" i="6"/>
  <c r="U19" i="6"/>
  <c r="V19" i="6"/>
  <c r="U5" i="6"/>
  <c r="V5" i="6"/>
  <c r="V28" i="6"/>
  <c r="U35" i="6"/>
  <c r="V35" i="6"/>
  <c r="U31" i="6"/>
  <c r="V31" i="6"/>
  <c r="V40" i="6"/>
  <c r="U17" i="6"/>
  <c r="V17" i="6"/>
  <c r="U9" i="6"/>
  <c r="V9" i="6"/>
  <c r="V15" i="6"/>
  <c r="U15" i="6"/>
  <c r="U30" i="6"/>
  <c r="V30" i="6"/>
  <c r="U14" i="6"/>
  <c r="V14" i="6"/>
  <c r="U39" i="6"/>
  <c r="V39" i="6"/>
  <c r="V32" i="6"/>
  <c r="U25" i="6"/>
  <c r="V25" i="6"/>
  <c r="U38" i="6"/>
  <c r="V38" i="6"/>
  <c r="V26" i="6"/>
  <c r="V24" i="6"/>
  <c r="U16" i="6"/>
  <c r="V16" i="6"/>
  <c r="U10" i="6"/>
  <c r="V10" i="6"/>
  <c r="V20" i="6"/>
  <c r="U20" i="6"/>
  <c r="V34" i="6"/>
  <c r="V18" i="6"/>
  <c r="U18" i="6"/>
  <c r="U33" i="6"/>
  <c r="V33" i="6"/>
  <c r="U29" i="6"/>
  <c r="V29" i="6"/>
  <c r="V4" i="6"/>
  <c r="V37" i="6"/>
  <c r="V27" i="6"/>
  <c r="U27" i="6"/>
  <c r="U11" i="6"/>
  <c r="V11" i="6"/>
  <c r="U6" i="6"/>
  <c r="V6" i="6"/>
  <c r="X19" i="1"/>
  <c r="U28" i="6" s="1"/>
  <c r="X24" i="1"/>
  <c r="X14" i="1"/>
  <c r="X26" i="1"/>
  <c r="X5" i="1"/>
  <c r="U4" i="6" s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2" i="1"/>
  <c r="Z33" i="1"/>
  <c r="Z34" i="1"/>
  <c r="Z35" i="1"/>
  <c r="Z36" i="1"/>
  <c r="Z37" i="1"/>
  <c r="Z38" i="1"/>
  <c r="Z39" i="1"/>
  <c r="Z40" i="1"/>
  <c r="Z41" i="1"/>
  <c r="Z5" i="1"/>
  <c r="I32" i="1" l="1"/>
  <c r="T32" i="1" s="1"/>
  <c r="X32" i="1" s="1"/>
  <c r="U26" i="6" s="1"/>
  <c r="I33" i="1"/>
  <c r="T33" i="1" s="1"/>
  <c r="X33" i="1" s="1"/>
  <c r="U37" i="6" s="1"/>
  <c r="I34" i="1"/>
  <c r="T34" i="1" s="1"/>
  <c r="X34" i="1" s="1"/>
  <c r="U32" i="6" s="1"/>
  <c r="I35" i="1"/>
  <c r="T35" i="1" s="1"/>
  <c r="X35" i="1" s="1"/>
  <c r="U23" i="6" s="1"/>
  <c r="I36" i="1"/>
  <c r="T36" i="1" s="1"/>
  <c r="X36" i="1" s="1"/>
  <c r="U7" i="6" s="1"/>
  <c r="I37" i="1"/>
  <c r="T37" i="1" s="1"/>
  <c r="X37" i="1" s="1"/>
  <c r="U34" i="6" s="1"/>
  <c r="I38" i="1"/>
  <c r="T38" i="1" s="1"/>
  <c r="X38" i="1" s="1"/>
  <c r="U12" i="6" s="1"/>
  <c r="I39" i="1"/>
  <c r="T39" i="1" s="1"/>
  <c r="X39" i="1" s="1"/>
  <c r="U40" i="6" s="1"/>
  <c r="I40" i="1"/>
  <c r="T40" i="1" s="1"/>
  <c r="X40" i="1" s="1"/>
  <c r="U24" i="6" s="1"/>
  <c r="I41" i="1"/>
  <c r="T41" i="1" s="1"/>
  <c r="X41" i="1" s="1"/>
  <c r="U8" i="6" s="1"/>
  <c r="Y40" i="1" l="1"/>
  <c r="Y39" i="1"/>
  <c r="Y14" i="1"/>
  <c r="Y31" i="1"/>
  <c r="Y7" i="1"/>
  <c r="Y21" i="1"/>
  <c r="Y38" i="1"/>
  <c r="Y12" i="1"/>
  <c r="Y24" i="1"/>
  <c r="Y11" i="1"/>
  <c r="Y36" i="1"/>
  <c r="Y23" i="1"/>
  <c r="Y32" i="1"/>
  <c r="Y22" i="1"/>
  <c r="Y28" i="1"/>
  <c r="Y25" i="1"/>
  <c r="Y29" i="1"/>
  <c r="Y34" i="1"/>
  <c r="Y15" i="1"/>
  <c r="Y6" i="1"/>
  <c r="Y13" i="1"/>
  <c r="Y10" i="1"/>
  <c r="Y26" i="1"/>
  <c r="Y16" i="1"/>
  <c r="Y17" i="1"/>
  <c r="Y20" i="1"/>
  <c r="Y8" i="1"/>
  <c r="Y9" i="1"/>
  <c r="Y27" i="1"/>
  <c r="Y18" i="1"/>
  <c r="Y37" i="1"/>
  <c r="Y35" i="1"/>
  <c r="Y33" i="1"/>
  <c r="Y41" i="1"/>
  <c r="Y19" i="1"/>
  <c r="Y5" i="1"/>
  <c r="Y30" i="1"/>
  <c r="D14" i="6"/>
  <c r="D15" i="6"/>
  <c r="D13" i="6"/>
  <c r="D10" i="6"/>
  <c r="D11" i="6"/>
  <c r="D9" i="6"/>
  <c r="D7" i="6"/>
  <c r="D12" i="6"/>
  <c r="D6" i="6"/>
  <c r="D8" i="6"/>
  <c r="B12" i="6" l="1"/>
  <c r="C12" i="6" s="1"/>
  <c r="B13" i="6"/>
  <c r="C13" i="6" s="1"/>
  <c r="B9" i="6"/>
  <c r="C9" i="6" s="1"/>
  <c r="B6" i="6"/>
  <c r="C6" i="6" s="1"/>
  <c r="B15" i="6"/>
  <c r="C15" i="6" s="1"/>
  <c r="B14" i="6"/>
  <c r="C14" i="6" s="1"/>
  <c r="B11" i="6"/>
  <c r="C11" i="6" s="1"/>
  <c r="B10" i="6"/>
  <c r="C10" i="6" s="1"/>
  <c r="B7" i="6"/>
  <c r="C7" i="6" s="1"/>
  <c r="B8" i="6"/>
  <c r="C8" i="6" s="1"/>
  <c r="O7" i="6"/>
  <c r="O8" i="6"/>
  <c r="O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Wojciehowski</author>
  </authors>
  <commentList>
    <comment ref="D4" authorId="0" shapeId="0" xr:uid="{0D05AC56-5DF1-4BF4-928F-6D09DCF3C42C}">
      <text>
        <r>
          <rPr>
            <sz val="9"/>
            <color rgb="FF000000"/>
            <rFont val="Tahoma"/>
            <family val="2"/>
          </rPr>
          <t>This will automatically update from the Incident Log.</t>
        </r>
      </text>
    </comment>
    <comment ref="F4" authorId="0" shapeId="0" xr:uid="{297575ED-E50A-4831-96AC-E05B8C5FAC42}">
      <text>
        <r>
          <rPr>
            <sz val="9"/>
            <color rgb="FF000000"/>
            <rFont val="Tahoma"/>
            <family val="2"/>
          </rPr>
          <t>This will automatically update from the Incident Log.</t>
        </r>
      </text>
    </comment>
    <comment ref="D5" authorId="0" shapeId="0" xr:uid="{4410C04F-9D53-4BDD-9B35-1692353CD102}">
      <text>
        <r>
          <rPr>
            <sz val="9"/>
            <color rgb="FF000000"/>
            <rFont val="Tahoma"/>
            <family val="2"/>
          </rPr>
          <t>This will automatically update from the Incident Log.</t>
        </r>
      </text>
    </comment>
    <comment ref="F5" authorId="0" shapeId="0" xr:uid="{DE28BC88-1A52-437B-8C78-D116BB484162}">
      <text>
        <r>
          <rPr>
            <sz val="9"/>
            <color rgb="FF000000"/>
            <rFont val="Tahoma"/>
            <family val="2"/>
          </rPr>
          <t>This will automatically update from the Incident Log.</t>
        </r>
      </text>
    </comment>
  </commentList>
</comments>
</file>

<file path=xl/sharedStrings.xml><?xml version="1.0" encoding="utf-8"?>
<sst xmlns="http://schemas.openxmlformats.org/spreadsheetml/2006/main" count="525" uniqueCount="198">
  <si>
    <t>Hazard Vulnerability Analysis Tool</t>
  </si>
  <si>
    <t>Hazard</t>
  </si>
  <si>
    <t>Alerts</t>
  </si>
  <si>
    <t>Activations</t>
  </si>
  <si>
    <t>Potential Injury</t>
  </si>
  <si>
    <t>Continuity of Operations</t>
  </si>
  <si>
    <t>Preparedness</t>
  </si>
  <si>
    <t>Community Response</t>
  </si>
  <si>
    <t>Calculated Risk</t>
  </si>
  <si>
    <t>Probability</t>
  </si>
  <si>
    <t>Electrical Failure</t>
  </si>
  <si>
    <t>Fire Alarm Failure</t>
  </si>
  <si>
    <t>Generator Failure</t>
  </si>
  <si>
    <t>HVAC Failure</t>
  </si>
  <si>
    <t>Sewer Failure</t>
  </si>
  <si>
    <t>Fuel Shortage</t>
  </si>
  <si>
    <t>Supply Shortage</t>
  </si>
  <si>
    <t>Facility Fire Incident</t>
  </si>
  <si>
    <t>Gas/Emissions Leak</t>
  </si>
  <si>
    <t>Bomb Threat</t>
  </si>
  <si>
    <t>Hostage Situation</t>
  </si>
  <si>
    <t>Labor Action/Strike/Picketing</t>
  </si>
  <si>
    <t>Suspicious Package/Substance</t>
  </si>
  <si>
    <t>VIP Situation</t>
  </si>
  <si>
    <t>Building Evacuation</t>
  </si>
  <si>
    <t>Workplace Violence</t>
  </si>
  <si>
    <t>Facility Flooding (e.g. burst pipe)</t>
  </si>
  <si>
    <t>Active Shooter</t>
  </si>
  <si>
    <t>Severe Weather</t>
  </si>
  <si>
    <t>Earthquake</t>
  </si>
  <si>
    <t>Temperature Extremes</t>
  </si>
  <si>
    <t>Drought</t>
  </si>
  <si>
    <t>Dam Failure</t>
  </si>
  <si>
    <t>Epidemic/Pandemic</t>
  </si>
  <si>
    <t>Terrorism</t>
  </si>
  <si>
    <t>Civil Disturbance</t>
  </si>
  <si>
    <t>Community Evacuation</t>
  </si>
  <si>
    <t>Explosion</t>
  </si>
  <si>
    <t>Flooding (e.g. flash flooding)</t>
  </si>
  <si>
    <t>At least once per year</t>
  </si>
  <si>
    <t>At least every 5 years</t>
  </si>
  <si>
    <t>At least every 20 years</t>
  </si>
  <si>
    <t>Greater than 20 years</t>
  </si>
  <si>
    <t>Not Applicable</t>
  </si>
  <si>
    <t>Prob Score</t>
  </si>
  <si>
    <t>Injury Score</t>
  </si>
  <si>
    <t>Death</t>
  </si>
  <si>
    <t>Great Bodily Harm</t>
  </si>
  <si>
    <t>Serious Bodily Harm</t>
  </si>
  <si>
    <t>First Aid Only</t>
  </si>
  <si>
    <t>N/A</t>
  </si>
  <si>
    <t>Excess of $5 Million Damages</t>
  </si>
  <si>
    <t>$2.5 - $5 Million Damages</t>
  </si>
  <si>
    <t>&lt;$1 Million Damages</t>
  </si>
  <si>
    <t>Property Damage/Revenue Loss</t>
  </si>
  <si>
    <t>Property/Revenue Score</t>
  </si>
  <si>
    <t>Property Damage or Revenue Loss</t>
  </si>
  <si>
    <t>Cyber Attack (e.g. ransomware)</t>
  </si>
  <si>
    <t>Continuity Score</t>
  </si>
  <si>
    <t>Services Interrupted &gt; 48hrs</t>
  </si>
  <si>
    <t>Services Interrupted 24hrs - 48hrs</t>
  </si>
  <si>
    <t>Services Interrupted 8hrs - 24hrs</t>
  </si>
  <si>
    <t>Services Interrupted &lt;8hrs</t>
  </si>
  <si>
    <t>Prep Score</t>
  </si>
  <si>
    <t>No Plans/Procedures; No Testing Completed</t>
  </si>
  <si>
    <t>Fully Complete Plans/Procedures; Some Testing Completed</t>
  </si>
  <si>
    <t>Fully Complete Plans/Procedures; Full Testing Completed</t>
  </si>
  <si>
    <t>Company Response</t>
  </si>
  <si>
    <t>Response Score</t>
  </si>
  <si>
    <t>Unable to be Performed</t>
  </si>
  <si>
    <t>Perform with Major Challenges</t>
  </si>
  <si>
    <t>Perform with Some Challenges</t>
  </si>
  <si>
    <t>Perform without Challenges</t>
  </si>
  <si>
    <t>Comm Score</t>
  </si>
  <si>
    <t>Community Unable to Respond</t>
  </si>
  <si>
    <t>Community Able to Respond with Major Limitations</t>
  </si>
  <si>
    <t>Community Able to Respond with Some Limitations</t>
  </si>
  <si>
    <t>Community Able to Respond with No Limitations</t>
  </si>
  <si>
    <t>Rank</t>
  </si>
  <si>
    <t>Score</t>
  </si>
  <si>
    <t>Incident Type</t>
  </si>
  <si>
    <t>Command Center Activation</t>
  </si>
  <si>
    <t>Yes</t>
  </si>
  <si>
    <t>No</t>
  </si>
  <si>
    <t>Unknown</t>
  </si>
  <si>
    <t>Start Date</t>
  </si>
  <si>
    <t>End Date</t>
  </si>
  <si>
    <t>Incident Summary</t>
  </si>
  <si>
    <t>Company Continuity of Operations</t>
  </si>
  <si>
    <t>Company Preparedness</t>
  </si>
  <si>
    <t>Risk %</t>
  </si>
  <si>
    <t>Ranking</t>
  </si>
  <si>
    <t>TOP 10 Hazards</t>
  </si>
  <si>
    <t>Facility Hazmat Incident (e.g., large diesel fuel release)</t>
  </si>
  <si>
    <t>Excess of $5 Million</t>
  </si>
  <si>
    <t>$2.5 - $5 Million</t>
  </si>
  <si>
    <t>$1 - $2.5 Million</t>
  </si>
  <si>
    <t>&lt;$1 Million</t>
  </si>
  <si>
    <t>Injury Definitions</t>
  </si>
  <si>
    <r>
      <rPr>
        <b/>
        <sz val="11"/>
        <color theme="1"/>
        <rFont val="Calibri"/>
        <family val="2"/>
        <scheme val="minor"/>
      </rPr>
      <t xml:space="preserve">Substantial bodily harm - </t>
    </r>
    <r>
      <rPr>
        <sz val="11"/>
        <color theme="1"/>
        <rFont val="Calibri"/>
        <family val="2"/>
        <scheme val="minor"/>
      </rPr>
      <t>bodily injury that causes a laceration that requires stitches, staples, or a tissue adhesive; any fracture of a bone; a broken nose; a burn; a petechia; a temporary loss of consciousness, sight or hearing; a concussion; or a loss or fracture of a tooth.</t>
    </r>
  </si>
  <si>
    <r>
      <rPr>
        <b/>
        <sz val="11"/>
        <color theme="1"/>
        <rFont val="Calibri"/>
        <family val="2"/>
        <scheme val="minor"/>
      </rPr>
      <t>Great bodily harm -</t>
    </r>
    <r>
      <rPr>
        <sz val="11"/>
        <color theme="1"/>
        <rFont val="Calibri"/>
        <family val="2"/>
        <scheme val="minor"/>
      </rPr>
      <t xml:space="preserve"> bodily injury which creates a substantial risk of death, or which causes serious permanent disfigurement, or which causes a permanent or protracted loss or impairment of the function of any bodily member or organ or other serious bodily injury</t>
    </r>
  </si>
  <si>
    <r>
      <rPr>
        <b/>
        <sz val="11"/>
        <color theme="1"/>
        <rFont val="Calibri"/>
        <family val="2"/>
        <scheme val="minor"/>
      </rPr>
      <t>First aid only -</t>
    </r>
    <r>
      <rPr>
        <sz val="11"/>
        <color theme="1"/>
        <rFont val="Calibri"/>
        <family val="2"/>
        <scheme val="minor"/>
      </rPr>
      <t xml:space="preserve"> refers to medical attention that is usually administered immediately after the injury occurs and at the location where it occurred. It often consists of a one-time, short-term treatment and requires little technology or training to administe</t>
    </r>
  </si>
  <si>
    <t>Partial Plans/Procedures; Some Testing Completed</t>
  </si>
  <si>
    <r>
      <t>Performed without Challenges (P):</t>
    </r>
    <r>
      <rPr>
        <sz val="11"/>
        <color theme="1"/>
        <rFont val="Calibri"/>
        <family val="2"/>
        <scheme val="minor"/>
      </rPr>
      <t xml:space="preserve"> The targets and critical tasks associated with the capability were completed in a manner that achieved the objective(s) and did not negatively impact the performance of other activities. Performance of this activity did not contribute to additional health and/or safety risks for the customers or for company response team, and it was conducted in accordance with applicable plans, policies, procedures, regulations, and laws.</t>
    </r>
  </si>
  <si>
    <r>
      <t>Performed with Some Challenges (S):</t>
    </r>
    <r>
      <rPr>
        <sz val="11"/>
        <color theme="1"/>
        <rFont val="Calibri"/>
        <family val="2"/>
        <scheme val="minor"/>
      </rPr>
      <t xml:space="preserve"> The targets and critical tasks associated with the capability were completed in a manner that achieved the objective(s) and did not negatively impact the performance of other activities. Performance of this activity did not contribute to additional health and/or safety risks for the customers or for company response team, and it was conducted in accordance with applicable plans, policies, procedures, regulations, and laws. However, opportunities to enhance effectiveness and/or efficiency were identified.</t>
    </r>
  </si>
  <si>
    <r>
      <t>Performed with Major Challenges (M):</t>
    </r>
    <r>
      <rPr>
        <sz val="11"/>
        <color theme="1"/>
        <rFont val="Calibri"/>
        <family val="2"/>
        <scheme val="minor"/>
      </rPr>
      <t xml:space="preserve"> The targets and critical tasks associated with the capability were completed in a manner that achieved the objective(s), but some or all of the following were observed: demonstrated performance had a negative impact on the performance of other activities; contributed to additional health and/or safety risks for the customers or for company response team; and/or was not conducted in accordance with applicable plans, policies, procedures, regulations, and laws.</t>
    </r>
  </si>
  <si>
    <r>
      <t>Unable to be Performed (U):</t>
    </r>
    <r>
      <rPr>
        <sz val="11"/>
        <color theme="1"/>
        <rFont val="Calibri"/>
        <family val="2"/>
        <scheme val="minor"/>
      </rPr>
      <t xml:space="preserve"> The targets and critical tasks associated with the capability were not performed in a manner that achieved the objective(s).</t>
    </r>
  </si>
  <si>
    <t>Hazard Vulnerability Analysis Summary</t>
  </si>
  <si>
    <t>Workforce</t>
  </si>
  <si>
    <t>Hazard Vulnerability Analysis Incident Log</t>
  </si>
  <si>
    <t>Water Contamination/Failure</t>
  </si>
  <si>
    <t>Power Outage</t>
  </si>
  <si>
    <t>Communication Failure (Telephony &amp; Fiber)</t>
  </si>
  <si>
    <t># of Alerts</t>
  </si>
  <si>
    <t># of EOC Activations</t>
  </si>
  <si>
    <t>Manually Sort After Updates</t>
  </si>
  <si>
    <t>Since last approved HVA</t>
  </si>
  <si>
    <t>Hazard Type</t>
  </si>
  <si>
    <t>Hazrad Types</t>
  </si>
  <si>
    <t>Natural</t>
  </si>
  <si>
    <t>Human</t>
  </si>
  <si>
    <t>Technological</t>
  </si>
  <si>
    <t>Hazrad Type Aggregate</t>
  </si>
  <si>
    <t>Safety University</t>
  </si>
  <si>
    <t>20XX</t>
  </si>
  <si>
    <t>Information Technology Failure</t>
  </si>
  <si>
    <t>Ransomeware Attack</t>
  </si>
  <si>
    <t>Riot</t>
  </si>
  <si>
    <t>BE CAREFUL ON CHANGING INFORMATION ON THIS PAGE; CAN AFFECT FORMULAS IN HVA TAB</t>
  </si>
  <si>
    <t>Scaled Alerts</t>
  </si>
  <si>
    <t>Scaled Activations</t>
  </si>
  <si>
    <t>Likelihood Total</t>
  </si>
  <si>
    <t>Max Possible Likelihood</t>
  </si>
  <si>
    <t>Max Severity Score</t>
  </si>
  <si>
    <t>Severity Total</t>
  </si>
  <si>
    <t>Purpose of the Worksheet</t>
  </si>
  <si>
    <r>
      <t>This worksheet calculates a </t>
    </r>
    <r>
      <rPr>
        <b/>
        <sz val="11"/>
        <color rgb="FF000000"/>
        <rFont val="Calibri"/>
        <family val="2"/>
        <scheme val="minor"/>
      </rPr>
      <t>Calculated Risk Score</t>
    </r>
    <r>
      <rPr>
        <sz val="11"/>
        <color rgb="FF000000"/>
        <rFont val="Calibri"/>
        <family val="2"/>
        <scheme val="minor"/>
      </rPr>
      <t> based on incident likelihood and severity. It uses historical data (alerts and activations) and predefined lookup values to produce a clear risk percentage. The setup ensures consistency, accuracy, and transparency in risk evaluation.</t>
    </r>
  </si>
  <si>
    <t>Column Descriptions and Formulas</t>
  </si>
  <si>
    <t>Column A: Key or Reference Name</t>
  </si>
  <si>
    <r>
      <t>Purpose</t>
    </r>
    <r>
      <rPr>
        <sz val="11"/>
        <color rgb="FF000000"/>
        <rFont val="Calibri"/>
        <family val="2"/>
        <scheme val="minor"/>
      </rPr>
      <t>: A unique identifier (e.g., incident type, location, or asset name).</t>
    </r>
  </si>
  <si>
    <r>
      <t>Usage</t>
    </r>
    <r>
      <rPr>
        <sz val="11"/>
        <color rgb="FF000000"/>
        <rFont val="Calibri"/>
        <family val="2"/>
        <scheme val="minor"/>
      </rPr>
      <t>: This column is referenced in formulas for incident counts in Columns F and G.</t>
    </r>
  </si>
  <si>
    <t>Column B: Probability List</t>
  </si>
  <si>
    <r>
      <t>Purpose</t>
    </r>
    <r>
      <rPr>
        <sz val="11"/>
        <color rgb="FF000000"/>
        <rFont val="Calibri"/>
        <family val="2"/>
        <scheme val="minor"/>
      </rPr>
      <t>: Describes the probability of an incident occurring (e.g., "At least once per year").</t>
    </r>
  </si>
  <si>
    <r>
      <t>Source</t>
    </r>
    <r>
      <rPr>
        <sz val="11"/>
        <color rgb="FF000000"/>
        <rFont val="Calibri"/>
        <family val="2"/>
        <scheme val="minor"/>
      </rPr>
      <t>: Values are selected from the </t>
    </r>
    <r>
      <rPr>
        <b/>
        <sz val="11"/>
        <color rgb="FF000000"/>
        <rFont val="Calibri"/>
        <family val="2"/>
        <scheme val="minor"/>
      </rPr>
      <t>Lookup Values</t>
    </r>
    <r>
      <rPr>
        <sz val="11"/>
        <color rgb="FF000000"/>
        <rFont val="Calibri"/>
        <family val="2"/>
        <scheme val="minor"/>
      </rPr>
      <t> worksheet.</t>
    </r>
  </si>
  <si>
    <r>
      <t>Why It’s Needed</t>
    </r>
    <r>
      <rPr>
        <sz val="11"/>
        <color rgb="FF000000"/>
        <rFont val="Calibri"/>
        <family val="2"/>
        <scheme val="minor"/>
      </rPr>
      <t>: Categorizes the likelihood of an incident.</t>
    </r>
  </si>
  <si>
    <t>Column C: Probability Rank</t>
  </si>
  <si>
    <r>
      <t>Purpose</t>
    </r>
    <r>
      <rPr>
        <sz val="11"/>
        <color rgb="FF000000"/>
        <rFont val="Calibri"/>
        <family val="2"/>
        <scheme val="minor"/>
      </rPr>
      <t>: Assigns a numerical rank (0–4) to the probability description in Column B.</t>
    </r>
  </si>
  <si>
    <r>
      <t>Formula</t>
    </r>
    <r>
      <rPr>
        <sz val="11"/>
        <color rgb="FF000000"/>
        <rFont val="Calibri"/>
        <family val="2"/>
        <scheme val="minor"/>
      </rPr>
      <t>:</t>
    </r>
  </si>
  <si>
    <r>
      <t>Why It’s Needed</t>
    </r>
    <r>
      <rPr>
        <sz val="11"/>
        <color rgb="FF000000"/>
        <rFont val="Calibri"/>
        <family val="2"/>
        <scheme val="minor"/>
      </rPr>
      <t>: Converts probability descriptions into numbers for calculations.</t>
    </r>
  </si>
  <si>
    <t>Column D: Max Score</t>
  </si>
  <si>
    <r>
      <t>Purpose</t>
    </r>
    <r>
      <rPr>
        <sz val="11"/>
        <color rgb="FF000000"/>
        <rFont val="Calibri"/>
        <family val="2"/>
        <scheme val="minor"/>
      </rPr>
      <t>: Sets a constant value of </t>
    </r>
    <r>
      <rPr>
        <b/>
        <sz val="11"/>
        <color rgb="FF000000"/>
        <rFont val="Calibri"/>
        <family val="2"/>
        <scheme val="minor"/>
      </rPr>
      <t>6.5</t>
    </r>
    <r>
      <rPr>
        <sz val="11"/>
        <color rgb="FF000000"/>
        <rFont val="Calibri"/>
        <family val="2"/>
        <scheme val="minor"/>
      </rPr>
      <t> if there is a valid probability rank.</t>
    </r>
  </si>
  <si>
    <r>
      <t>Why It’s Needed</t>
    </r>
    <r>
      <rPr>
        <sz val="11"/>
        <color rgb="FF000000"/>
        <rFont val="Calibri"/>
        <family val="2"/>
        <scheme val="minor"/>
      </rPr>
      <t>: Provides a baseline constant for likelihood calculations.</t>
    </r>
  </si>
  <si>
    <t>Column E: Alerts (Number)</t>
  </si>
  <si>
    <r>
      <t>Purpose</t>
    </r>
    <r>
      <rPr>
        <sz val="11"/>
        <color rgb="FF000000"/>
        <rFont val="Calibri"/>
        <family val="2"/>
        <scheme val="minor"/>
      </rPr>
      <t>: Counts the number of alerts (historical warnings or incidents).</t>
    </r>
  </si>
  <si>
    <r>
      <t>Source</t>
    </r>
    <r>
      <rPr>
        <sz val="11"/>
        <color rgb="FF000000"/>
        <rFont val="Calibri"/>
        <family val="2"/>
        <scheme val="minor"/>
      </rPr>
      <t>: Data is sourced from the </t>
    </r>
    <r>
      <rPr>
        <b/>
        <sz val="11"/>
        <color rgb="FF000000"/>
        <rFont val="Calibri"/>
        <family val="2"/>
        <scheme val="minor"/>
      </rPr>
      <t>Incident Log</t>
    </r>
    <r>
      <rPr>
        <sz val="11"/>
        <color rgb="FF000000"/>
        <rFont val="Calibri"/>
        <family val="2"/>
        <scheme val="minor"/>
      </rPr>
      <t> worksheet.</t>
    </r>
  </si>
  <si>
    <t>Column F: Activations (Number)</t>
  </si>
  <si>
    <r>
      <t>Purpose</t>
    </r>
    <r>
      <rPr>
        <sz val="11"/>
        <color rgb="FF000000"/>
        <rFont val="Calibri"/>
        <family val="2"/>
        <scheme val="minor"/>
      </rPr>
      <t>: Counts the number of activations (confirmed incidents) linked to the key in Column A.</t>
    </r>
  </si>
  <si>
    <r>
      <t>Why It’s Needed</t>
    </r>
    <r>
      <rPr>
        <sz val="11"/>
        <color rgb="FF000000"/>
        <rFont val="Calibri"/>
        <family val="2"/>
        <scheme val="minor"/>
      </rPr>
      <t>: Alerts and activations increase the likelihood of a risk.</t>
    </r>
  </si>
  <si>
    <t>Column G: Injury List</t>
  </si>
  <si>
    <r>
      <t>Purpose</t>
    </r>
    <r>
      <rPr>
        <sz val="11"/>
        <color rgb="FF000000"/>
        <rFont val="Calibri"/>
        <family val="2"/>
        <scheme val="minor"/>
      </rPr>
      <t>: Describes the level of injury caused by an incident (e.g., "Death," "Minor Injury").</t>
    </r>
  </si>
  <si>
    <r>
      <t>Source</t>
    </r>
    <r>
      <rPr>
        <sz val="11"/>
        <color rgb="FF000000"/>
        <rFont val="Calibri"/>
        <family val="2"/>
        <scheme val="minor"/>
      </rPr>
      <t>: Selected from a predefined list in the </t>
    </r>
    <r>
      <rPr>
        <b/>
        <sz val="11"/>
        <color rgb="FF000000"/>
        <rFont val="Calibri"/>
        <family val="2"/>
        <scheme val="minor"/>
      </rPr>
      <t>Lookup Values</t>
    </r>
    <r>
      <rPr>
        <sz val="11"/>
        <color rgb="FF000000"/>
        <rFont val="Calibri"/>
        <family val="2"/>
        <scheme val="minor"/>
      </rPr>
      <t> worksheet.</t>
    </r>
  </si>
  <si>
    <t>Column H: Injury Score</t>
  </si>
  <si>
    <r>
      <t>Purpose</t>
    </r>
    <r>
      <rPr>
        <sz val="11"/>
        <color rgb="FF000000"/>
        <rFont val="Calibri"/>
        <family val="2"/>
        <scheme val="minor"/>
      </rPr>
      <t>: Assigns a numerical score (0–4) to the injury description in Column G.</t>
    </r>
  </si>
  <si>
    <r>
      <t>Why It’s Needed</t>
    </r>
    <r>
      <rPr>
        <sz val="11"/>
        <color rgb="FF000000"/>
        <rFont val="Calibri"/>
        <family val="2"/>
        <scheme val="minor"/>
      </rPr>
      <t>: Quantifies the severity of injuries.</t>
    </r>
  </si>
  <si>
    <t>Columns I–R: Additional Severity Scores</t>
  </si>
  <si>
    <t>These columns measure specific severity components using similar lookup formulas:</t>
  </si>
  <si>
    <t>Revenue Loss Score (Columns J, K)</t>
  </si>
  <si>
    <t>Continuity of Operations Score (Columns L, M)</t>
  </si>
  <si>
    <t>Company Preparedness Score (Columns N, O)</t>
  </si>
  <si>
    <t>Company Response Score (Columns P, Q)</t>
  </si>
  <si>
    <t>Community Response Score (Columns R, S)</t>
  </si>
  <si>
    <r>
      <t>Formula for Each</t>
    </r>
    <r>
      <rPr>
        <sz val="11"/>
        <color rgb="FF000000"/>
        <rFont val="Calibri"/>
        <family val="2"/>
        <scheme val="minor"/>
      </rPr>
      <t>:</t>
    </r>
  </si>
  <si>
    <t>=IF(&lt;Category&gt;="","",VLOOKUP(&lt;Category&gt;, LookupRange, 2, FALSE))</t>
  </si>
  <si>
    <r>
      <t>Why It’s Needed</t>
    </r>
    <r>
      <rPr>
        <sz val="11"/>
        <color rgb="FF000000"/>
        <rFont val="Calibri"/>
        <family val="2"/>
        <scheme val="minor"/>
      </rPr>
      <t>: Each category contributes to the overall severity score.</t>
    </r>
  </si>
  <si>
    <t>Column T: Severity Total</t>
  </si>
  <si>
    <r>
      <t>Purpose</t>
    </r>
    <r>
      <rPr>
        <sz val="11"/>
        <color rgb="FF000000"/>
        <rFont val="Calibri"/>
        <family val="2"/>
        <scheme val="minor"/>
      </rPr>
      <t>: Sums the scores from Columns H, J, L, N, P, and R.</t>
    </r>
  </si>
  <si>
    <r>
      <t>Why It’s Needed</t>
    </r>
    <r>
      <rPr>
        <sz val="11"/>
        <color rgb="FF000000"/>
        <rFont val="Calibri"/>
        <family val="2"/>
        <scheme val="minor"/>
      </rPr>
      <t>: Provides a total severity score, capped at </t>
    </r>
    <r>
      <rPr>
        <b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 (6 categories × 4 points each).</t>
    </r>
  </si>
  <si>
    <t>Column U: Likelihood Total</t>
  </si>
  <si>
    <r>
      <t>Purpose</t>
    </r>
    <r>
      <rPr>
        <sz val="11"/>
        <color rgb="FF000000"/>
        <rFont val="Calibri"/>
        <family val="2"/>
        <scheme val="minor"/>
      </rPr>
      <t>: Combines the Probability Rank (Column C) with Alerts and Activations.</t>
    </r>
  </si>
  <si>
    <r>
      <t>Why It’s Needed</t>
    </r>
    <r>
      <rPr>
        <sz val="11"/>
        <color rgb="FF000000"/>
        <rFont val="Calibri"/>
        <family val="2"/>
        <scheme val="minor"/>
      </rPr>
      <t>: Provides a cumulative likelihood score.</t>
    </r>
  </si>
  <si>
    <t>Column V: Max Possible Likelihood</t>
  </si>
  <si>
    <r>
      <t>Purpose</t>
    </r>
    <r>
      <rPr>
        <sz val="11"/>
        <color rgb="FF000000"/>
        <rFont val="Calibri"/>
        <family val="2"/>
        <scheme val="minor"/>
      </rPr>
      <t>: A fixed value of </t>
    </r>
    <r>
      <rPr>
        <b/>
        <sz val="11"/>
        <color rgb="FF000000"/>
        <rFont val="Calibri"/>
        <family val="2"/>
        <scheme val="minor"/>
      </rPr>
      <t>12</t>
    </r>
    <r>
      <rPr>
        <sz val="11"/>
        <color rgb="FF000000"/>
        <rFont val="Calibri"/>
        <family val="2"/>
        <scheme val="minor"/>
      </rPr>
      <t> (maximum likelihood score).</t>
    </r>
  </si>
  <si>
    <t>Column W: Max Severity Score</t>
  </si>
  <si>
    <r>
      <t>Purpose</t>
    </r>
    <r>
      <rPr>
        <sz val="11"/>
        <color rgb="FF000000"/>
        <rFont val="Calibri"/>
        <family val="2"/>
        <scheme val="minor"/>
      </rPr>
      <t>: A fixed value of </t>
    </r>
    <r>
      <rPr>
        <b/>
        <sz val="11"/>
        <color rgb="FF000000"/>
        <rFont val="Calibri"/>
        <family val="2"/>
        <scheme val="minor"/>
      </rPr>
      <t>24</t>
    </r>
    <r>
      <rPr>
        <sz val="11"/>
        <color rgb="FF000000"/>
        <rFont val="Calibri"/>
        <family val="2"/>
        <scheme val="minor"/>
      </rPr>
      <t> (maximum severity score).</t>
    </r>
  </si>
  <si>
    <t>Column X: Calculated Risk</t>
  </si>
  <si>
    <r>
      <t>Purpose</t>
    </r>
    <r>
      <rPr>
        <sz val="11"/>
        <color rgb="FF000000"/>
        <rFont val="Calibri"/>
        <family val="2"/>
        <scheme val="minor"/>
      </rPr>
      <t>: Produces the final </t>
    </r>
    <r>
      <rPr>
        <b/>
        <sz val="11"/>
        <color rgb="FF000000"/>
        <rFont val="Calibri"/>
        <family val="2"/>
        <scheme val="minor"/>
      </rPr>
      <t>risk percentage</t>
    </r>
    <r>
      <rPr>
        <sz val="11"/>
        <color rgb="FF000000"/>
        <rFont val="Calibri"/>
        <family val="2"/>
        <scheme val="minor"/>
      </rPr>
      <t> based on likelihood and severity.</t>
    </r>
  </si>
  <si>
    <r>
      <t>U6 / V6</t>
    </r>
    <r>
      <rPr>
        <sz val="11"/>
        <color rgb="FF000000"/>
        <rFont val="Calibri"/>
        <family val="2"/>
        <scheme val="minor"/>
      </rPr>
      <t>: Normalizes the Likelihood Total.</t>
    </r>
  </si>
  <si>
    <r>
      <t>T6 / W6</t>
    </r>
    <r>
      <rPr>
        <sz val="11"/>
        <color rgb="FF000000"/>
        <rFont val="Calibri"/>
        <family val="2"/>
        <scheme val="minor"/>
      </rPr>
      <t>: Normalizes the Severity Total.</t>
    </r>
  </si>
  <si>
    <t>Multiplies the two normalized values and scales to a percentage.</t>
  </si>
  <si>
    <r>
      <t>Why It’s Needed</t>
    </r>
    <r>
      <rPr>
        <sz val="11"/>
        <color rgb="FF000000"/>
        <rFont val="Calibri"/>
        <family val="2"/>
        <scheme val="minor"/>
      </rPr>
      <t>: Provides a final risk score as a percentage (0%–100%).</t>
    </r>
  </si>
  <si>
    <t>=IF(B6="","",VLOOKUP(B6, 'Lookup Values'!$A$2:$B$5, 2, FALSE))</t>
  </si>
  <si>
    <t>=IF(C6&gt;0, 6.5, 0)</t>
  </si>
  <si>
    <t>=IF(A6="","",COUNTIFS('Incident Log'!$C$5:$C$499, A6, 'Incident Log'!$D$5:$D$499, "Yes"))</t>
  </si>
  <si>
    <t>=IF(G6="","",VLOOKUP(G6, 'Lookup Values'!$A$9:$B$12, 2, FALSE))</t>
  </si>
  <si>
    <t>=SUM(H6, J6, L6, N6, P6, R6)</t>
  </si>
  <si>
    <t>=C6 + E6 + F6</t>
  </si>
  <si>
    <t>=ROUND(((U6 / V6) * (T6 / W6)) * 100, 2)</t>
  </si>
  <si>
    <r>
      <rPr>
        <b/>
        <sz val="11"/>
        <color theme="1"/>
        <rFont val="Calibri"/>
        <family val="2"/>
        <scheme val="minor"/>
      </rPr>
      <t>Workforce member:</t>
    </r>
    <r>
      <rPr>
        <sz val="11"/>
        <color theme="1"/>
        <rFont val="Calibri"/>
        <family val="2"/>
        <scheme val="minor"/>
      </rPr>
      <t xml:space="preserve"> means employees, contractors, and temporary staff, whose conduct, in the performance of work for the organization, is under the direct control of the irganization.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</si>
</sst>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rgb="FF0000FF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Tahoma"/>
      <family val="2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10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/>
    <xf numFmtId="10" fontId="0" fillId="0" borderId="0" xfId="0" applyNumberFormat="1"/>
    <xf numFmtId="1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9" fillId="0" borderId="0" xfId="0" applyFont="1" applyAlignment="1">
      <alignment horizontal="centerContinuous"/>
    </xf>
    <xf numFmtId="0" fontId="10" fillId="4" borderId="0" xfId="0" applyFont="1" applyFill="1"/>
    <xf numFmtId="0" fontId="0" fillId="4" borderId="0" xfId="0" applyFill="1"/>
    <xf numFmtId="0" fontId="1" fillId="2" borderId="0" xfId="0" applyFont="1" applyFill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/>
    <xf numFmtId="0" fontId="0" fillId="0" borderId="0" xfId="0" quotePrefix="1"/>
    <xf numFmtId="2" fontId="1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Hazards by Risk Percentage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Summary!$U$3</c:f>
              <c:strCache>
                <c:ptCount val="1"/>
                <c:pt idx="0">
                  <c:v>Risk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Summary!$T$4:$T$40</c:f>
              <c:strCache>
                <c:ptCount val="37"/>
                <c:pt idx="0">
                  <c:v>Active Shooter</c:v>
                </c:pt>
                <c:pt idx="1">
                  <c:v>Cyber Attack (e.g. ransomware)</c:v>
                </c:pt>
                <c:pt idx="2">
                  <c:v>Ransomeware Attack</c:v>
                </c:pt>
                <c:pt idx="3">
                  <c:v>Suspicious Package/Substance</c:v>
                </c:pt>
                <c:pt idx="4">
                  <c:v>Workplace Violence</c:v>
                </c:pt>
                <c:pt idx="5">
                  <c:v>Electrical Failure</c:v>
                </c:pt>
                <c:pt idx="6">
                  <c:v>Information Technology Failure</c:v>
                </c:pt>
                <c:pt idx="7">
                  <c:v>Building Evacuation</c:v>
                </c:pt>
                <c:pt idx="8">
                  <c:v>Terrorism</c:v>
                </c:pt>
                <c:pt idx="9">
                  <c:v>Bomb Threat</c:v>
                </c:pt>
                <c:pt idx="10">
                  <c:v>Dam Failure</c:v>
                </c:pt>
                <c:pt idx="11">
                  <c:v>Earthquake</c:v>
                </c:pt>
                <c:pt idx="12">
                  <c:v>Explosion</c:v>
                </c:pt>
                <c:pt idx="13">
                  <c:v>Epidemic/Pandemic</c:v>
                </c:pt>
                <c:pt idx="14">
                  <c:v>Hostage Situation</c:v>
                </c:pt>
                <c:pt idx="15">
                  <c:v>Communication Failure (Telephony &amp; Fiber)</c:v>
                </c:pt>
                <c:pt idx="16">
                  <c:v>HVAC Failure</c:v>
                </c:pt>
                <c:pt idx="17">
                  <c:v>Labor Action/Strike/Picketing</c:v>
                </c:pt>
                <c:pt idx="18">
                  <c:v>Community Evacuation</c:v>
                </c:pt>
                <c:pt idx="19">
                  <c:v>Supply Shortage</c:v>
                </c:pt>
                <c:pt idx="20">
                  <c:v>Water Contamination/Failure</c:v>
                </c:pt>
                <c:pt idx="21">
                  <c:v>Fire Alarm Failure</c:v>
                </c:pt>
                <c:pt idx="22">
                  <c:v>Riot</c:v>
                </c:pt>
                <c:pt idx="23">
                  <c:v>Facility Hazmat Incident (e.g., large diesel fuel release)</c:v>
                </c:pt>
                <c:pt idx="24">
                  <c:v>Facility Flooding (e.g. burst pipe)</c:v>
                </c:pt>
                <c:pt idx="25">
                  <c:v>Gas/Emissions Leak</c:v>
                </c:pt>
                <c:pt idx="26">
                  <c:v>Generator Failure</c:v>
                </c:pt>
                <c:pt idx="27">
                  <c:v>Facility Fire Incident</c:v>
                </c:pt>
                <c:pt idx="28">
                  <c:v>Sewer Failure</c:v>
                </c:pt>
                <c:pt idx="29">
                  <c:v>Drought</c:v>
                </c:pt>
                <c:pt idx="30">
                  <c:v>Temperature Extremes</c:v>
                </c:pt>
                <c:pt idx="31">
                  <c:v>Power Outage</c:v>
                </c:pt>
                <c:pt idx="32">
                  <c:v>Flooding (e.g. flash flooding)</c:v>
                </c:pt>
                <c:pt idx="33">
                  <c:v>Severe Weather</c:v>
                </c:pt>
                <c:pt idx="34">
                  <c:v>Civil Disturbance</c:v>
                </c:pt>
                <c:pt idx="35">
                  <c:v>Fuel Shortage</c:v>
                </c:pt>
                <c:pt idx="36">
                  <c:v>VIP Situation</c:v>
                </c:pt>
              </c:strCache>
            </c:strRef>
          </c:cat>
          <c:val>
            <c:numRef>
              <c:f>Summary!$U$4:$U$40</c:f>
              <c:numCache>
                <c:formatCode>0.00%</c:formatCode>
                <c:ptCount val="37"/>
                <c:pt idx="0">
                  <c:v>0.35420000000000001</c:v>
                </c:pt>
                <c:pt idx="1">
                  <c:v>0.1389</c:v>
                </c:pt>
                <c:pt idx="2">
                  <c:v>0.125</c:v>
                </c:pt>
                <c:pt idx="3">
                  <c:v>0.1111</c:v>
                </c:pt>
                <c:pt idx="4">
                  <c:v>0.1111</c:v>
                </c:pt>
                <c:pt idx="5">
                  <c:v>8.3299999999999999E-2</c:v>
                </c:pt>
                <c:pt idx="6">
                  <c:v>8.3299999999999999E-2</c:v>
                </c:pt>
                <c:pt idx="7">
                  <c:v>6.9400000000000003E-2</c:v>
                </c:pt>
                <c:pt idx="8">
                  <c:v>6.6000000000000003E-2</c:v>
                </c:pt>
                <c:pt idx="9">
                  <c:v>5.5599999999999997E-2</c:v>
                </c:pt>
                <c:pt idx="10">
                  <c:v>5.21E-2</c:v>
                </c:pt>
                <c:pt idx="11">
                  <c:v>5.21E-2</c:v>
                </c:pt>
                <c:pt idx="12">
                  <c:v>4.8599999999999997E-2</c:v>
                </c:pt>
                <c:pt idx="13">
                  <c:v>4.5100000000000001E-2</c:v>
                </c:pt>
                <c:pt idx="14">
                  <c:v>4.5100000000000001E-2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3.4700000000000002E-2</c:v>
                </c:pt>
                <c:pt idx="18">
                  <c:v>3.4700000000000002E-2</c:v>
                </c:pt>
                <c:pt idx="19">
                  <c:v>3.1300000000000001E-2</c:v>
                </c:pt>
                <c:pt idx="20">
                  <c:v>3.1300000000000001E-2</c:v>
                </c:pt>
                <c:pt idx="21">
                  <c:v>2.7799999999999998E-2</c:v>
                </c:pt>
                <c:pt idx="22">
                  <c:v>2.7799999999999998E-2</c:v>
                </c:pt>
                <c:pt idx="23">
                  <c:v>2.4299999999999999E-2</c:v>
                </c:pt>
                <c:pt idx="24">
                  <c:v>2.0799999999999999E-2</c:v>
                </c:pt>
                <c:pt idx="25">
                  <c:v>2.0799999999999999E-2</c:v>
                </c:pt>
                <c:pt idx="26">
                  <c:v>2.0799999999999999E-2</c:v>
                </c:pt>
                <c:pt idx="27">
                  <c:v>2.0799999999999999E-2</c:v>
                </c:pt>
                <c:pt idx="28">
                  <c:v>1.3899999999999999E-2</c:v>
                </c:pt>
                <c:pt idx="29">
                  <c:v>1.3899999999999999E-2</c:v>
                </c:pt>
                <c:pt idx="30">
                  <c:v>1.3899999999999999E-2</c:v>
                </c:pt>
                <c:pt idx="31">
                  <c:v>1.04E-2</c:v>
                </c:pt>
                <c:pt idx="32">
                  <c:v>1.04E-2</c:v>
                </c:pt>
                <c:pt idx="33">
                  <c:v>1.04E-2</c:v>
                </c:pt>
                <c:pt idx="34">
                  <c:v>6.8999999999999999E-3</c:v>
                </c:pt>
                <c:pt idx="35">
                  <c:v>6.8999999999999999E-3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4-4B73-B4AA-88F5D4BFCD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35825759"/>
        <c:axId val="1716787359"/>
      </c:barChart>
      <c:catAx>
        <c:axId val="1435825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787359"/>
        <c:crosses val="autoZero"/>
        <c:auto val="1"/>
        <c:lblAlgn val="ctr"/>
        <c:lblOffset val="100"/>
        <c:noMultiLvlLbl val="0"/>
      </c:catAx>
      <c:valAx>
        <c:axId val="171678735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435825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903193</xdr:colOff>
      <xdr:row>0</xdr:row>
      <xdr:rowOff>128129</xdr:rowOff>
    </xdr:from>
    <xdr:to>
      <xdr:col>23</xdr:col>
      <xdr:colOff>949288</xdr:colOff>
      <xdr:row>2</xdr:row>
      <xdr:rowOff>138633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EBA052-465B-4744-B27C-5FD65ADD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28786" y="128129"/>
          <a:ext cx="1617451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2400300</xdr:colOff>
      <xdr:row>0</xdr:row>
      <xdr:rowOff>114300</xdr:rowOff>
    </xdr:from>
    <xdr:to>
      <xdr:col>4</xdr:col>
      <xdr:colOff>4017751</xdr:colOff>
      <xdr:row>2</xdr:row>
      <xdr:rowOff>116840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D37CEE-12BD-2449-8BC4-E88D30931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86800" y="114300"/>
          <a:ext cx="1617451" cy="548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14286</xdr:rowOff>
    </xdr:from>
    <xdr:to>
      <xdr:col>10</xdr:col>
      <xdr:colOff>495300</xdr:colOff>
      <xdr:row>35</xdr:row>
      <xdr:rowOff>180975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AD7E8A4-DC65-467B-A15D-5DF61F9B3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228600</xdr:colOff>
      <xdr:row>0</xdr:row>
      <xdr:rowOff>76200</xdr:rowOff>
    </xdr:from>
    <xdr:to>
      <xdr:col>10</xdr:col>
      <xdr:colOff>499851</xdr:colOff>
      <xdr:row>2</xdr:row>
      <xdr:rowOff>78740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326F37-3B54-4D47-A17F-56EDC8ECB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78700" y="76200"/>
          <a:ext cx="1617451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E2CF-F5BE-4A63-9C7A-84A9B019097B}">
  <sheetPr codeName="Sheet2">
    <pageSetUpPr fitToPage="1"/>
  </sheetPr>
  <dimension ref="A1:Q128"/>
  <sheetViews>
    <sheetView tabSelected="1" workbookViewId="0">
      <selection activeCell="A8" sqref="A8:P8"/>
    </sheetView>
  </sheetViews>
  <sheetFormatPr baseColWidth="10" defaultColWidth="8.83203125" defaultRowHeight="15" x14ac:dyDescent="0.2"/>
  <sheetData>
    <row r="1" spans="1:17" x14ac:dyDescent="0.2">
      <c r="A1" s="24" t="s">
        <v>98</v>
      </c>
    </row>
    <row r="2" spans="1:17" x14ac:dyDescent="0.2">
      <c r="A2" s="1" t="s">
        <v>46</v>
      </c>
    </row>
    <row r="3" spans="1:17" ht="30" customHeight="1" x14ac:dyDescent="0.2">
      <c r="A3" s="45" t="s">
        <v>100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30" customHeight="1" x14ac:dyDescent="0.2">
      <c r="A4" s="45" t="s">
        <v>99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29.25" customHeight="1" x14ac:dyDescent="0.2">
      <c r="A5" s="45" t="s">
        <v>101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7" spans="1:17" x14ac:dyDescent="0.2">
      <c r="A7" s="24" t="s">
        <v>67</v>
      </c>
    </row>
    <row r="8" spans="1:17" ht="50.25" customHeight="1" x14ac:dyDescent="0.2">
      <c r="A8" s="44" t="s">
        <v>103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23"/>
    </row>
    <row r="9" spans="1:17" ht="66" customHeight="1" x14ac:dyDescent="0.2">
      <c r="A9" s="44" t="s">
        <v>104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7" ht="63.75" customHeight="1" x14ac:dyDescent="0.2">
      <c r="A10" s="46" t="s">
        <v>105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7" x14ac:dyDescent="0.2">
      <c r="A11" s="44" t="s">
        <v>106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3" spans="1:17" x14ac:dyDescent="0.2">
      <c r="A13" s="24" t="s">
        <v>108</v>
      </c>
    </row>
    <row r="14" spans="1:17" x14ac:dyDescent="0.2">
      <c r="A14" t="s">
        <v>197</v>
      </c>
    </row>
    <row r="17" spans="1:1" ht="19" x14ac:dyDescent="0.25">
      <c r="A17" s="38" t="s">
        <v>135</v>
      </c>
    </row>
    <row r="19" spans="1:1" x14ac:dyDescent="0.2">
      <c r="A19" s="39" t="s">
        <v>136</v>
      </c>
    </row>
    <row r="21" spans="1:1" ht="24" x14ac:dyDescent="0.3">
      <c r="A21" s="40" t="s">
        <v>137</v>
      </c>
    </row>
    <row r="23" spans="1:1" ht="19" x14ac:dyDescent="0.25">
      <c r="A23" s="38" t="s">
        <v>138</v>
      </c>
    </row>
    <row r="24" spans="1:1" x14ac:dyDescent="0.2">
      <c r="A24" s="41" t="s">
        <v>139</v>
      </c>
    </row>
    <row r="25" spans="1:1" x14ac:dyDescent="0.2">
      <c r="A25" s="41" t="s">
        <v>140</v>
      </c>
    </row>
    <row r="27" spans="1:1" ht="19" x14ac:dyDescent="0.25">
      <c r="A27" s="38" t="s">
        <v>141</v>
      </c>
    </row>
    <row r="28" spans="1:1" x14ac:dyDescent="0.2">
      <c r="A28" s="41" t="s">
        <v>142</v>
      </c>
    </row>
    <row r="29" spans="1:1" x14ac:dyDescent="0.2">
      <c r="A29" s="41" t="s">
        <v>143</v>
      </c>
    </row>
    <row r="30" spans="1:1" x14ac:dyDescent="0.2">
      <c r="A30" s="41" t="s">
        <v>144</v>
      </c>
    </row>
    <row r="32" spans="1:1" ht="19" x14ac:dyDescent="0.25">
      <c r="A32" s="38" t="s">
        <v>145</v>
      </c>
    </row>
    <row r="33" spans="1:2" x14ac:dyDescent="0.2">
      <c r="A33" s="41" t="s">
        <v>146</v>
      </c>
    </row>
    <row r="34" spans="1:2" x14ac:dyDescent="0.2">
      <c r="A34" s="41" t="s">
        <v>147</v>
      </c>
      <c r="B34" s="42" t="s">
        <v>190</v>
      </c>
    </row>
    <row r="35" spans="1:2" x14ac:dyDescent="0.2">
      <c r="A35" s="41" t="s">
        <v>148</v>
      </c>
    </row>
    <row r="37" spans="1:2" ht="19" x14ac:dyDescent="0.25">
      <c r="A37" s="38" t="s">
        <v>149</v>
      </c>
    </row>
    <row r="39" spans="1:2" x14ac:dyDescent="0.2">
      <c r="A39" s="41" t="s">
        <v>150</v>
      </c>
    </row>
    <row r="40" spans="1:2" x14ac:dyDescent="0.2">
      <c r="A40" s="41" t="s">
        <v>147</v>
      </c>
      <c r="B40" s="42" t="s">
        <v>191</v>
      </c>
    </row>
    <row r="41" spans="1:2" x14ac:dyDescent="0.2">
      <c r="A41" s="41" t="s">
        <v>151</v>
      </c>
    </row>
    <row r="43" spans="1:2" ht="19" x14ac:dyDescent="0.25">
      <c r="A43" s="38" t="s">
        <v>152</v>
      </c>
    </row>
    <row r="44" spans="1:2" x14ac:dyDescent="0.2">
      <c r="A44" s="41" t="s">
        <v>153</v>
      </c>
    </row>
    <row r="45" spans="1:2" x14ac:dyDescent="0.2">
      <c r="A45" s="41" t="s">
        <v>154</v>
      </c>
    </row>
    <row r="47" spans="1:2" ht="19" x14ac:dyDescent="0.25">
      <c r="A47" s="38" t="s">
        <v>155</v>
      </c>
    </row>
    <row r="48" spans="1:2" x14ac:dyDescent="0.2">
      <c r="A48" s="41" t="s">
        <v>156</v>
      </c>
    </row>
    <row r="49" spans="1:2" x14ac:dyDescent="0.2">
      <c r="A49" s="41" t="s">
        <v>147</v>
      </c>
      <c r="B49" s="42" t="s">
        <v>192</v>
      </c>
    </row>
    <row r="50" spans="1:2" x14ac:dyDescent="0.2">
      <c r="A50" s="41" t="s">
        <v>157</v>
      </c>
    </row>
    <row r="52" spans="1:2" ht="19" x14ac:dyDescent="0.25">
      <c r="A52" s="38" t="s">
        <v>158</v>
      </c>
    </row>
    <row r="53" spans="1:2" x14ac:dyDescent="0.2">
      <c r="A53" s="41" t="s">
        <v>159</v>
      </c>
    </row>
    <row r="54" spans="1:2" x14ac:dyDescent="0.2">
      <c r="A54" s="41" t="s">
        <v>160</v>
      </c>
    </row>
    <row r="56" spans="1:2" ht="19" x14ac:dyDescent="0.25">
      <c r="A56" s="38" t="s">
        <v>161</v>
      </c>
    </row>
    <row r="57" spans="1:2" x14ac:dyDescent="0.2">
      <c r="A57" s="41" t="s">
        <v>162</v>
      </c>
    </row>
    <row r="58" spans="1:2" x14ac:dyDescent="0.2">
      <c r="A58" s="41" t="s">
        <v>147</v>
      </c>
      <c r="B58" s="42" t="s">
        <v>193</v>
      </c>
    </row>
    <row r="59" spans="1:2" x14ac:dyDescent="0.2">
      <c r="A59" s="41" t="s">
        <v>163</v>
      </c>
    </row>
    <row r="61" spans="1:2" ht="19" x14ac:dyDescent="0.25">
      <c r="A61" s="38" t="s">
        <v>164</v>
      </c>
    </row>
    <row r="62" spans="1:2" x14ac:dyDescent="0.2">
      <c r="A62" s="39" t="s">
        <v>165</v>
      </c>
    </row>
    <row r="63" spans="1:2" x14ac:dyDescent="0.2">
      <c r="A63" s="41" t="s">
        <v>166</v>
      </c>
    </row>
    <row r="64" spans="1:2" x14ac:dyDescent="0.2">
      <c r="A64" s="41" t="s">
        <v>167</v>
      </c>
    </row>
    <row r="65" spans="1:3" x14ac:dyDescent="0.2">
      <c r="A65" s="41" t="s">
        <v>168</v>
      </c>
    </row>
    <row r="66" spans="1:3" x14ac:dyDescent="0.2">
      <c r="A66" s="41" t="s">
        <v>169</v>
      </c>
    </row>
    <row r="67" spans="1:3" x14ac:dyDescent="0.2">
      <c r="A67" s="41" t="s">
        <v>170</v>
      </c>
    </row>
    <row r="68" spans="1:3" x14ac:dyDescent="0.2">
      <c r="A68" s="41" t="s">
        <v>171</v>
      </c>
      <c r="C68" s="42" t="s">
        <v>172</v>
      </c>
    </row>
    <row r="69" spans="1:3" x14ac:dyDescent="0.2">
      <c r="A69" s="41" t="s">
        <v>173</v>
      </c>
    </row>
    <row r="71" spans="1:3" ht="19" x14ac:dyDescent="0.25">
      <c r="A71" s="38" t="s">
        <v>174</v>
      </c>
    </row>
    <row r="72" spans="1:3" x14ac:dyDescent="0.2">
      <c r="A72" s="41" t="s">
        <v>175</v>
      </c>
    </row>
    <row r="73" spans="1:3" x14ac:dyDescent="0.2">
      <c r="A73" s="41" t="s">
        <v>147</v>
      </c>
      <c r="B73" s="42" t="s">
        <v>194</v>
      </c>
    </row>
    <row r="74" spans="1:3" x14ac:dyDescent="0.2">
      <c r="A74" s="41" t="s">
        <v>176</v>
      </c>
    </row>
    <row r="76" spans="1:3" ht="19" x14ac:dyDescent="0.25">
      <c r="A76" s="38" t="s">
        <v>177</v>
      </c>
    </row>
    <row r="77" spans="1:3" x14ac:dyDescent="0.2">
      <c r="A77" s="41" t="s">
        <v>178</v>
      </c>
    </row>
    <row r="78" spans="1:3" x14ac:dyDescent="0.2">
      <c r="A78" s="41" t="s">
        <v>147</v>
      </c>
      <c r="B78" s="42" t="s">
        <v>195</v>
      </c>
    </row>
    <row r="79" spans="1:3" x14ac:dyDescent="0.2">
      <c r="A79" s="41" t="s">
        <v>179</v>
      </c>
    </row>
    <row r="81" spans="1:2" ht="19" x14ac:dyDescent="0.25">
      <c r="A81" s="38" t="s">
        <v>180</v>
      </c>
    </row>
    <row r="82" spans="1:2" x14ac:dyDescent="0.2">
      <c r="A82" s="41" t="s">
        <v>181</v>
      </c>
    </row>
    <row r="84" spans="1:2" ht="19" x14ac:dyDescent="0.25">
      <c r="A84" s="38" t="s">
        <v>182</v>
      </c>
    </row>
    <row r="85" spans="1:2" x14ac:dyDescent="0.2">
      <c r="A85" s="41" t="s">
        <v>183</v>
      </c>
    </row>
    <row r="87" spans="1:2" ht="19" x14ac:dyDescent="0.25">
      <c r="A87" s="38" t="s">
        <v>184</v>
      </c>
    </row>
    <row r="88" spans="1:2" x14ac:dyDescent="0.2">
      <c r="A88" s="41" t="s">
        <v>185</v>
      </c>
    </row>
    <row r="89" spans="1:2" x14ac:dyDescent="0.2">
      <c r="A89" s="41" t="s">
        <v>147</v>
      </c>
      <c r="B89" s="42" t="s">
        <v>196</v>
      </c>
    </row>
    <row r="90" spans="1:2" x14ac:dyDescent="0.2">
      <c r="A90" s="41" t="s">
        <v>186</v>
      </c>
    </row>
    <row r="91" spans="1:2" x14ac:dyDescent="0.2">
      <c r="A91" s="41" t="s">
        <v>187</v>
      </c>
    </row>
    <row r="92" spans="1:2" x14ac:dyDescent="0.2">
      <c r="A92" s="39" t="s">
        <v>188</v>
      </c>
    </row>
    <row r="93" spans="1:2" x14ac:dyDescent="0.2">
      <c r="A93" s="41" t="s">
        <v>189</v>
      </c>
    </row>
    <row r="97" spans="1:1" ht="24" x14ac:dyDescent="0.3">
      <c r="A97" s="40"/>
    </row>
    <row r="99" spans="1:1" x14ac:dyDescent="0.2">
      <c r="A99" s="41"/>
    </row>
    <row r="101" spans="1:1" x14ac:dyDescent="0.2">
      <c r="A101" s="39"/>
    </row>
    <row r="102" spans="1:1" x14ac:dyDescent="0.2">
      <c r="A102" s="39"/>
    </row>
    <row r="104" spans="1:1" x14ac:dyDescent="0.2">
      <c r="A104" s="41"/>
    </row>
    <row r="106" spans="1:1" x14ac:dyDescent="0.2">
      <c r="A106" s="39"/>
    </row>
    <row r="108" spans="1:1" x14ac:dyDescent="0.2">
      <c r="A108" s="41"/>
    </row>
    <row r="110" spans="1:1" x14ac:dyDescent="0.2">
      <c r="A110" s="39"/>
    </row>
    <row r="111" spans="1:1" x14ac:dyDescent="0.2">
      <c r="A111" s="39"/>
    </row>
    <row r="112" spans="1:1" x14ac:dyDescent="0.2">
      <c r="A112" s="39"/>
    </row>
    <row r="114" spans="1:1" x14ac:dyDescent="0.2">
      <c r="A114" s="41"/>
    </row>
    <row r="116" spans="1:1" x14ac:dyDescent="0.2">
      <c r="A116" s="39"/>
    </row>
    <row r="120" spans="1:1" ht="24" x14ac:dyDescent="0.3">
      <c r="A120" s="40"/>
    </row>
    <row r="122" spans="1:1" x14ac:dyDescent="0.2">
      <c r="A122" s="39"/>
    </row>
    <row r="126" spans="1:1" ht="19" x14ac:dyDescent="0.25">
      <c r="A126" s="38"/>
    </row>
    <row r="128" spans="1:1" x14ac:dyDescent="0.2">
      <c r="A128" s="39"/>
    </row>
  </sheetData>
  <mergeCells count="7">
    <mergeCell ref="A11:P11"/>
    <mergeCell ref="A9:P9"/>
    <mergeCell ref="A10:P10"/>
    <mergeCell ref="A3:P3"/>
    <mergeCell ref="A4:P4"/>
    <mergeCell ref="A5:P5"/>
    <mergeCell ref="A8:P8"/>
  </mergeCells>
  <pageMargins left="0.5" right="0.5" top="0.75" bottom="0.75" header="0.3" footer="0.3"/>
  <pageSetup scale="84" orientation="landscape" r:id="rId1"/>
  <headerFooter>
    <oddFooter>&amp;C&amp;"Calibri Bold,Bold"&amp;10&amp;K6C6C6CProvided by Safety University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B6D5-79C0-4A46-831D-0D1BB7CD6F51}">
  <sheetPr codeName="Sheet3">
    <pageSetUpPr fitToPage="1"/>
  </sheetPr>
  <dimension ref="A1:AA41"/>
  <sheetViews>
    <sheetView zoomScale="118" zoomScaleNormal="80" workbookViewId="0">
      <pane ySplit="4" topLeftCell="A5" activePane="bottomLeft" state="frozen"/>
      <selection pane="bottomLeft" activeCell="Y1" sqref="Y1:AA1048576"/>
    </sheetView>
  </sheetViews>
  <sheetFormatPr baseColWidth="10" defaultColWidth="8.83203125" defaultRowHeight="15" x14ac:dyDescent="0.2"/>
  <cols>
    <col min="1" max="1" width="31.6640625" bestFit="1" customWidth="1"/>
    <col min="2" max="2" width="21.33203125" style="2" customWidth="1"/>
    <col min="3" max="3" width="8.6640625" style="2" hidden="1" customWidth="1"/>
    <col min="4" max="4" width="9.1640625" style="2"/>
    <col min="5" max="5" width="8.83203125" style="2" hidden="1" customWidth="1"/>
    <col min="6" max="6" width="10.83203125" style="2" bestFit="1" customWidth="1"/>
    <col min="7" max="7" width="10.83203125" style="2" hidden="1" customWidth="1"/>
    <col min="8" max="8" width="20.6640625" style="2" customWidth="1"/>
    <col min="9" max="9" width="8.6640625" style="2" hidden="1" customWidth="1"/>
    <col min="10" max="10" width="20.6640625" style="2" customWidth="1"/>
    <col min="11" max="11" width="8.6640625" style="2" hidden="1" customWidth="1"/>
    <col min="12" max="12" width="23.33203125" style="2" bestFit="1" customWidth="1"/>
    <col min="13" max="13" width="8.6640625" style="2" hidden="1" customWidth="1"/>
    <col min="14" max="14" width="20.6640625" style="2" customWidth="1"/>
    <col min="15" max="15" width="8.6640625" style="2" hidden="1" customWidth="1"/>
    <col min="16" max="16" width="20.6640625" style="2" customWidth="1"/>
    <col min="17" max="17" width="8.6640625" style="2" hidden="1" customWidth="1"/>
    <col min="18" max="18" width="20.6640625" style="2" customWidth="1"/>
    <col min="19" max="23" width="8.6640625" style="2" hidden="1" customWidth="1"/>
    <col min="24" max="24" width="14.5" style="2" bestFit="1" customWidth="1"/>
    <col min="25" max="26" width="9.1640625" hidden="1" customWidth="1"/>
    <col min="27" max="27" width="12.83203125" hidden="1" customWidth="1"/>
  </cols>
  <sheetData>
    <row r="1" spans="1:27" ht="24" x14ac:dyDescent="0.3">
      <c r="A1" s="18" t="s">
        <v>123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7" ht="19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7" ht="19" x14ac:dyDescent="0.25">
      <c r="A3" s="19" t="s">
        <v>124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7" ht="46" thickBot="1" x14ac:dyDescent="0.25">
      <c r="A4" s="3" t="s">
        <v>1</v>
      </c>
      <c r="B4" s="3" t="s">
        <v>9</v>
      </c>
      <c r="C4" s="14" t="s">
        <v>78</v>
      </c>
      <c r="D4" s="3" t="s">
        <v>2</v>
      </c>
      <c r="E4" s="3" t="s">
        <v>129</v>
      </c>
      <c r="F4" s="3" t="s">
        <v>3</v>
      </c>
      <c r="G4" s="3" t="s">
        <v>130</v>
      </c>
      <c r="H4" s="3" t="s">
        <v>4</v>
      </c>
      <c r="I4" s="14" t="s">
        <v>79</v>
      </c>
      <c r="J4" s="3" t="s">
        <v>56</v>
      </c>
      <c r="K4" s="14" t="s">
        <v>79</v>
      </c>
      <c r="L4" s="3" t="s">
        <v>88</v>
      </c>
      <c r="M4" s="14" t="s">
        <v>79</v>
      </c>
      <c r="N4" s="3" t="s">
        <v>89</v>
      </c>
      <c r="O4" s="14" t="s">
        <v>79</v>
      </c>
      <c r="P4" s="3" t="s">
        <v>67</v>
      </c>
      <c r="Q4" s="14" t="s">
        <v>79</v>
      </c>
      <c r="R4" s="3" t="s">
        <v>7</v>
      </c>
      <c r="S4" s="37" t="s">
        <v>79</v>
      </c>
      <c r="T4" s="37" t="s">
        <v>134</v>
      </c>
      <c r="U4" s="37" t="s">
        <v>131</v>
      </c>
      <c r="V4" s="37" t="s">
        <v>132</v>
      </c>
      <c r="W4" s="37" t="s">
        <v>133</v>
      </c>
      <c r="X4" s="3" t="s">
        <v>8</v>
      </c>
      <c r="Y4" s="20" t="s">
        <v>91</v>
      </c>
      <c r="Z4" s="1" t="s">
        <v>1</v>
      </c>
      <c r="AA4" s="33" t="s">
        <v>117</v>
      </c>
    </row>
    <row r="5" spans="1:27" ht="48" x14ac:dyDescent="0.2">
      <c r="A5" s="11" t="s">
        <v>27</v>
      </c>
      <c r="B5" s="7" t="s">
        <v>39</v>
      </c>
      <c r="C5" s="9">
        <f>IFERROR(VLOOKUP(B5, 'Lookup Values'!$A$2:$B$6, 2, FALSE), 0)</f>
        <v>4</v>
      </c>
      <c r="D5" s="9">
        <f>IF(A5="","",COUNTIF('Incident Log'!$C$5:$C$499,A5))</f>
        <v>1</v>
      </c>
      <c r="E5" s="9">
        <f>MIN(D5,4)</f>
        <v>1</v>
      </c>
      <c r="F5" s="9">
        <f>IF(A5="","",COUNTIFS('Incident Log'!$C$5:$C$499, A5, 'Incident Log'!$D$5:$D$499, "Yes"))</f>
        <v>1</v>
      </c>
      <c r="G5" s="9">
        <f t="shared" ref="G5:G41" si="0">MIN(F5,4)</f>
        <v>1</v>
      </c>
      <c r="H5" s="7" t="s">
        <v>46</v>
      </c>
      <c r="I5" s="7">
        <f>IFERROR(VLOOKUP(H5, 'Lookup Values'!$A$9:$B$12, 2, FALSE), 0)</f>
        <v>4</v>
      </c>
      <c r="J5" s="7" t="s">
        <v>97</v>
      </c>
      <c r="K5" s="7">
        <f>IFERROR(VLOOKUP(J5, 'Lookup Values'!$D$2:$E$5, 2, FALSE), 0)</f>
        <v>1</v>
      </c>
      <c r="L5" s="7" t="s">
        <v>59</v>
      </c>
      <c r="M5" s="7">
        <f>IFERROR(VLOOKUP(L5, 'Lookup Values'!$D$9:$E$12, 2, FALSE), 0)</f>
        <v>4</v>
      </c>
      <c r="N5" s="7" t="s">
        <v>64</v>
      </c>
      <c r="O5" s="7">
        <f>IFERROR(VLOOKUP(N5, 'Lookup Values'!$A$16:$B$19, 2, FALSE), 0)</f>
        <v>4</v>
      </c>
      <c r="P5" s="7" t="s">
        <v>70</v>
      </c>
      <c r="Q5" s="9">
        <f>IFERROR(VLOOKUP(P5, 'Lookup Values'!$D$16:$E$19, 2, FALSE), 0)</f>
        <v>3</v>
      </c>
      <c r="R5" s="7" t="s">
        <v>77</v>
      </c>
      <c r="S5" s="9">
        <f>IFERROR(VLOOKUP(R5, 'Lookup Values'!$A$23:$B$26, 2, FALSE), 0)</f>
        <v>1</v>
      </c>
      <c r="T5" s="9">
        <f>MIN(I5 + K5 + M5 + O5 + Q5 + S5, 24)</f>
        <v>17</v>
      </c>
      <c r="U5" s="9">
        <f>MIN(C5 + MIN(D5, 4) + MIN(F5, 4), 12)</f>
        <v>6</v>
      </c>
      <c r="V5" s="9">
        <v>12</v>
      </c>
      <c r="W5" s="9">
        <v>24</v>
      </c>
      <c r="X5" s="22">
        <f t="shared" ref="X5:X41" si="1">ROUND(((U5 / V5) * (T5 / W5)), 4)</f>
        <v>0.35420000000000001</v>
      </c>
      <c r="Y5" s="43">
        <f>_xlfn.RANK.EQ(X5, $X$5:$X$45, 0) + COUNTIF($X$5:X5, X5) - 1</f>
        <v>1</v>
      </c>
      <c r="Z5" t="str">
        <f>A5</f>
        <v>Active Shooter</v>
      </c>
      <c r="AA5" t="s">
        <v>120</v>
      </c>
    </row>
    <row r="6" spans="1:27" ht="48" x14ac:dyDescent="0.2">
      <c r="A6" s="12" t="s">
        <v>19</v>
      </c>
      <c r="B6" s="8" t="s">
        <v>42</v>
      </c>
      <c r="C6" s="9">
        <f>IFERROR(VLOOKUP(B6, 'Lookup Values'!$A$2:$B$6, 2, FALSE), 0)</f>
        <v>1</v>
      </c>
      <c r="D6" s="10">
        <f>IF(A6="","",COUNTIF('Incident Log'!$C$5:$C$499,A6))</f>
        <v>0</v>
      </c>
      <c r="E6" s="10">
        <f t="shared" ref="E6:E41" si="2">MIN(D6,4)</f>
        <v>0</v>
      </c>
      <c r="F6" s="10">
        <f>IF(A6="","",COUNTIFS('Incident Log'!$C$5:$C$499, A6, 'Incident Log'!$D$5:$D$499, "Yes"))</f>
        <v>0</v>
      </c>
      <c r="G6" s="9">
        <f t="shared" si="0"/>
        <v>0</v>
      </c>
      <c r="H6" s="8" t="s">
        <v>47</v>
      </c>
      <c r="I6" s="7">
        <f>IFERROR(VLOOKUP(H6, 'Lookup Values'!$A$9:$B$12, 2, FALSE), 0)</f>
        <v>3</v>
      </c>
      <c r="J6" s="8" t="s">
        <v>96</v>
      </c>
      <c r="K6" s="7">
        <f>IFERROR(VLOOKUP(J6, 'Lookup Values'!$D$2:$E$5, 2, FALSE), 0)</f>
        <v>2</v>
      </c>
      <c r="L6" s="8" t="s">
        <v>59</v>
      </c>
      <c r="M6" s="7">
        <f>IFERROR(VLOOKUP(L6, 'Lookup Values'!$D$9:$E$12, 2, FALSE), 0)</f>
        <v>4</v>
      </c>
      <c r="N6" s="8" t="s">
        <v>102</v>
      </c>
      <c r="O6" s="7">
        <f>IFERROR(VLOOKUP(N6, 'Lookup Values'!$A$16:$B$19, 2, FALSE), 0)</f>
        <v>3</v>
      </c>
      <c r="P6" s="8" t="s">
        <v>70</v>
      </c>
      <c r="Q6" s="9">
        <f>IFERROR(VLOOKUP(P6, 'Lookup Values'!$D$16:$E$19, 2, FALSE), 0)</f>
        <v>3</v>
      </c>
      <c r="R6" s="8" t="s">
        <v>77</v>
      </c>
      <c r="S6" s="9">
        <f>IFERROR(VLOOKUP(R6, 'Lookup Values'!$A$23:$B$26, 2, FALSE), 0)</f>
        <v>1</v>
      </c>
      <c r="T6" s="9">
        <f t="shared" ref="T6:T41" si="3">MIN(I6 + K6 + M6 + O6 + Q6 + S6, 24)</f>
        <v>16</v>
      </c>
      <c r="U6" s="9">
        <f t="shared" ref="U6:U41" si="4">MIN(C6 + MIN(D6, 4) + MIN(E6, 4), 12)</f>
        <v>1</v>
      </c>
      <c r="V6" s="9">
        <v>12</v>
      </c>
      <c r="W6" s="9">
        <v>24</v>
      </c>
      <c r="X6" s="22">
        <f t="shared" si="1"/>
        <v>5.5599999999999997E-2</v>
      </c>
      <c r="Y6" s="43">
        <f>_xlfn.RANK.EQ(X6, $X$5:$X$45, 0) + COUNTIF($X$5:X6, X6) - 1</f>
        <v>10</v>
      </c>
      <c r="Z6" t="str">
        <f t="shared" ref="Z6:Z41" si="5">A6</f>
        <v>Bomb Threat</v>
      </c>
      <c r="AA6" t="s">
        <v>120</v>
      </c>
    </row>
    <row r="7" spans="1:27" ht="48" x14ac:dyDescent="0.2">
      <c r="A7" s="13" t="s">
        <v>24</v>
      </c>
      <c r="B7" s="7" t="s">
        <v>39</v>
      </c>
      <c r="C7" s="9">
        <f>IFERROR(VLOOKUP(B7, 'Lookup Values'!$A$2:$B$6, 2, FALSE), 0)</f>
        <v>4</v>
      </c>
      <c r="D7" s="9">
        <f>IF(A7="","",COUNTIF('Incident Log'!$C$5:$C$499,A7))</f>
        <v>0</v>
      </c>
      <c r="E7" s="9">
        <f t="shared" si="2"/>
        <v>0</v>
      </c>
      <c r="F7" s="9">
        <f>IF(A7="","",COUNTIFS('Incident Log'!$C$5:$C$499, A7, 'Incident Log'!$D$5:$D$499, "Yes"))</f>
        <v>0</v>
      </c>
      <c r="G7" s="9">
        <f t="shared" si="0"/>
        <v>0</v>
      </c>
      <c r="H7" s="7" t="s">
        <v>49</v>
      </c>
      <c r="I7" s="7">
        <f>IFERROR(VLOOKUP(H7, 'Lookup Values'!$A$9:$B$12, 2, FALSE), 0)</f>
        <v>1</v>
      </c>
      <c r="J7" s="7" t="s">
        <v>50</v>
      </c>
      <c r="K7" s="7">
        <f>IFERROR(VLOOKUP(J7, 'Lookup Values'!$D$2:$E$5, 2, FALSE), 0)</f>
        <v>0</v>
      </c>
      <c r="L7" s="7" t="s">
        <v>62</v>
      </c>
      <c r="M7" s="7">
        <f>IFERROR(VLOOKUP(L7, 'Lookup Values'!$D$9:$E$12, 2, FALSE), 0)</f>
        <v>1</v>
      </c>
      <c r="N7" s="7" t="s">
        <v>66</v>
      </c>
      <c r="O7" s="7">
        <f>IFERROR(VLOOKUP(N7, 'Lookup Values'!$A$16:$B$19, 2, FALSE), 0)</f>
        <v>1</v>
      </c>
      <c r="P7" s="7" t="s">
        <v>72</v>
      </c>
      <c r="Q7" s="9">
        <f>IFERROR(VLOOKUP(P7, 'Lookup Values'!$D$16:$E$19, 2, FALSE), 0)</f>
        <v>1</v>
      </c>
      <c r="R7" s="7" t="s">
        <v>77</v>
      </c>
      <c r="S7" s="9">
        <f>IFERROR(VLOOKUP(R7, 'Lookup Values'!$A$23:$B$26, 2, FALSE), 0)</f>
        <v>1</v>
      </c>
      <c r="T7" s="9">
        <f t="shared" si="3"/>
        <v>5</v>
      </c>
      <c r="U7" s="9">
        <f t="shared" si="4"/>
        <v>4</v>
      </c>
      <c r="V7" s="9">
        <v>12</v>
      </c>
      <c r="W7" s="9">
        <v>24</v>
      </c>
      <c r="X7" s="22">
        <f t="shared" si="1"/>
        <v>6.9400000000000003E-2</v>
      </c>
      <c r="Y7" s="43">
        <f>_xlfn.RANK.EQ(X7, $X$5:$X$45, 0) + COUNTIF($X$5:X7, X7) - 1</f>
        <v>8</v>
      </c>
      <c r="Z7" t="str">
        <f t="shared" si="5"/>
        <v>Building Evacuation</v>
      </c>
      <c r="AA7" t="s">
        <v>120</v>
      </c>
    </row>
    <row r="8" spans="1:27" ht="48" x14ac:dyDescent="0.2">
      <c r="A8" s="12" t="s">
        <v>35</v>
      </c>
      <c r="B8" s="8" t="s">
        <v>42</v>
      </c>
      <c r="C8" s="9">
        <f>IFERROR(VLOOKUP(B8, 'Lookup Values'!$A$2:$B$6, 2, FALSE), 0)</f>
        <v>1</v>
      </c>
      <c r="D8" s="10">
        <f>IF(A8="","",COUNTIF('Incident Log'!$C$5:$C$499,A8))</f>
        <v>0</v>
      </c>
      <c r="E8" s="10">
        <f t="shared" si="2"/>
        <v>0</v>
      </c>
      <c r="F8" s="10">
        <f>IF(A8="","",COUNTIFS('Incident Log'!$C$5:$C$499, A8, 'Incident Log'!$D$5:$D$499, "Yes"))</f>
        <v>0</v>
      </c>
      <c r="G8" s="9">
        <f t="shared" si="0"/>
        <v>0</v>
      </c>
      <c r="H8" s="8" t="s">
        <v>50</v>
      </c>
      <c r="I8" s="7">
        <f>IFERROR(VLOOKUP(H8, 'Lookup Values'!$A$9:$B$12, 2, FALSE), 0)</f>
        <v>0</v>
      </c>
      <c r="J8" s="8" t="s">
        <v>50</v>
      </c>
      <c r="K8" s="7">
        <f>IFERROR(VLOOKUP(J8, 'Lookup Values'!$D$2:$E$5, 2, FALSE), 0)</f>
        <v>0</v>
      </c>
      <c r="L8" s="8" t="s">
        <v>62</v>
      </c>
      <c r="M8" s="7">
        <f>IFERROR(VLOOKUP(L8, 'Lookup Values'!$D$9:$E$12, 2, FALSE), 0)</f>
        <v>1</v>
      </c>
      <c r="N8" s="8" t="s">
        <v>50</v>
      </c>
      <c r="O8" s="7">
        <f>IFERROR(VLOOKUP(N8, 'Lookup Values'!$A$16:$B$19, 2, FALSE), 0)</f>
        <v>0</v>
      </c>
      <c r="P8" s="8" t="s">
        <v>50</v>
      </c>
      <c r="Q8" s="9">
        <f>IFERROR(VLOOKUP(P8, 'Lookup Values'!$D$16:$E$19, 2, FALSE), 0)</f>
        <v>0</v>
      </c>
      <c r="R8" s="8" t="s">
        <v>77</v>
      </c>
      <c r="S8" s="9">
        <f>IFERROR(VLOOKUP(R8, 'Lookup Values'!$A$23:$B$26, 2, FALSE), 0)</f>
        <v>1</v>
      </c>
      <c r="T8" s="9">
        <f t="shared" si="3"/>
        <v>2</v>
      </c>
      <c r="U8" s="9">
        <f t="shared" si="4"/>
        <v>1</v>
      </c>
      <c r="V8" s="9">
        <v>12</v>
      </c>
      <c r="W8" s="9">
        <v>24</v>
      </c>
      <c r="X8" s="22">
        <f t="shared" si="1"/>
        <v>6.8999999999999999E-3</v>
      </c>
      <c r="Y8" s="43">
        <f>_xlfn.RANK.EQ(X8, $X$5:$X$45, 0) + COUNTIF($X$5:X8, X8) - 1</f>
        <v>35</v>
      </c>
      <c r="Z8" t="str">
        <f t="shared" si="5"/>
        <v>Civil Disturbance</v>
      </c>
      <c r="AA8" t="s">
        <v>120</v>
      </c>
    </row>
    <row r="9" spans="1:27" ht="48" x14ac:dyDescent="0.2">
      <c r="A9" s="29" t="s">
        <v>112</v>
      </c>
      <c r="B9" s="7" t="s">
        <v>39</v>
      </c>
      <c r="C9" s="9">
        <f>IFERROR(VLOOKUP(B9, 'Lookup Values'!$A$2:$B$6, 2, FALSE), 0)</f>
        <v>4</v>
      </c>
      <c r="D9" s="9">
        <f>IF(A9="","",COUNTIF('Incident Log'!$C$5:$C$499,A9))</f>
        <v>0</v>
      </c>
      <c r="E9" s="9">
        <f t="shared" si="2"/>
        <v>0</v>
      </c>
      <c r="F9" s="9">
        <f>IF(A9="","",COUNTIFS('Incident Log'!$C$5:$C$499, A9, 'Incident Log'!$D$5:$D$499, "Yes"))</f>
        <v>0</v>
      </c>
      <c r="G9" s="9">
        <f t="shared" si="0"/>
        <v>0</v>
      </c>
      <c r="H9" s="7" t="s">
        <v>50</v>
      </c>
      <c r="I9" s="7">
        <f>IFERROR(VLOOKUP(H9, 'Lookup Values'!$A$9:$B$12, 2, FALSE), 0)</f>
        <v>0</v>
      </c>
      <c r="J9" s="7" t="s">
        <v>53</v>
      </c>
      <c r="K9" s="7">
        <f>IFERROR(VLOOKUP(J9, 'Lookup Values'!$D$2:$E$5, 2, FALSE), 0)</f>
        <v>0</v>
      </c>
      <c r="L9" s="7" t="s">
        <v>62</v>
      </c>
      <c r="M9" s="7">
        <f>IFERROR(VLOOKUP(L9, 'Lookup Values'!$D$9:$E$12, 2, FALSE), 0)</f>
        <v>1</v>
      </c>
      <c r="N9" s="7" t="s">
        <v>66</v>
      </c>
      <c r="O9" s="7">
        <f>IFERROR(VLOOKUP(N9, 'Lookup Values'!$A$16:$B$19, 2, FALSE), 0)</f>
        <v>1</v>
      </c>
      <c r="P9" s="7" t="s">
        <v>72</v>
      </c>
      <c r="Q9" s="9">
        <f>IFERROR(VLOOKUP(P9, 'Lookup Values'!$D$16:$E$19, 2, FALSE), 0)</f>
        <v>1</v>
      </c>
      <c r="R9" s="7" t="s">
        <v>50</v>
      </c>
      <c r="S9" s="9">
        <f>IFERROR(VLOOKUP(R9, 'Lookup Values'!$A$23:$B$26, 2, FALSE), 0)</f>
        <v>0</v>
      </c>
      <c r="T9" s="9">
        <f t="shared" si="3"/>
        <v>3</v>
      </c>
      <c r="U9" s="9">
        <f t="shared" si="4"/>
        <v>4</v>
      </c>
      <c r="V9" s="9">
        <v>12</v>
      </c>
      <c r="W9" s="9">
        <v>24</v>
      </c>
      <c r="X9" s="22">
        <f t="shared" si="1"/>
        <v>4.1700000000000001E-2</v>
      </c>
      <c r="Y9" s="43">
        <f>_xlfn.RANK.EQ(X9, $X$5:$X$45, 0) + COUNTIF($X$5:X9, X9) - 1</f>
        <v>16</v>
      </c>
      <c r="Z9" t="str">
        <f t="shared" si="5"/>
        <v>Communication Failure (Telephony &amp; Fiber)</v>
      </c>
      <c r="AA9" t="s">
        <v>121</v>
      </c>
    </row>
    <row r="10" spans="1:27" ht="48" x14ac:dyDescent="0.2">
      <c r="A10" s="12" t="s">
        <v>36</v>
      </c>
      <c r="B10" s="8" t="s">
        <v>42</v>
      </c>
      <c r="C10" s="9">
        <f>IFERROR(VLOOKUP(B10, 'Lookup Values'!$A$2:$B$6, 2, FALSE), 0)</f>
        <v>1</v>
      </c>
      <c r="D10" s="10">
        <f>IF(A10="","",COUNTIF('Incident Log'!$C$5:$C$499,A10))</f>
        <v>0</v>
      </c>
      <c r="E10" s="10">
        <f t="shared" si="2"/>
        <v>0</v>
      </c>
      <c r="F10" s="10">
        <f>IF(A10="","",COUNTIFS('Incident Log'!$C$5:$C$499, A10, 'Incident Log'!$D$5:$D$499, "Yes"))</f>
        <v>0</v>
      </c>
      <c r="G10" s="9">
        <f t="shared" si="0"/>
        <v>0</v>
      </c>
      <c r="H10" s="8" t="s">
        <v>49</v>
      </c>
      <c r="I10" s="7">
        <f>IFERROR(VLOOKUP(H10, 'Lookup Values'!$A$9:$B$12, 2, FALSE), 0)</f>
        <v>1</v>
      </c>
      <c r="J10" s="8" t="s">
        <v>53</v>
      </c>
      <c r="K10" s="7">
        <f>IFERROR(VLOOKUP(J10, 'Lookup Values'!$D$2:$E$5, 2, FALSE), 0)</f>
        <v>0</v>
      </c>
      <c r="L10" s="8" t="s">
        <v>62</v>
      </c>
      <c r="M10" s="7">
        <f>IFERROR(VLOOKUP(L10, 'Lookup Values'!$D$9:$E$12, 2, FALSE), 0)</f>
        <v>1</v>
      </c>
      <c r="N10" s="8" t="s">
        <v>64</v>
      </c>
      <c r="O10" s="7">
        <f>IFERROR(VLOOKUP(N10, 'Lookup Values'!$A$16:$B$19, 2, FALSE), 0)</f>
        <v>4</v>
      </c>
      <c r="P10" s="8" t="s">
        <v>71</v>
      </c>
      <c r="Q10" s="9">
        <f>IFERROR(VLOOKUP(P10, 'Lookup Values'!$D$16:$E$19, 2, FALSE), 0)</f>
        <v>2</v>
      </c>
      <c r="R10" s="8" t="s">
        <v>76</v>
      </c>
      <c r="S10" s="9">
        <f>IFERROR(VLOOKUP(R10, 'Lookup Values'!$A$23:$B$26, 2, FALSE), 0)</f>
        <v>2</v>
      </c>
      <c r="T10" s="9">
        <f t="shared" si="3"/>
        <v>10</v>
      </c>
      <c r="U10" s="9">
        <f t="shared" si="4"/>
        <v>1</v>
      </c>
      <c r="V10" s="9">
        <v>12</v>
      </c>
      <c r="W10" s="9">
        <v>24</v>
      </c>
      <c r="X10" s="22">
        <f t="shared" si="1"/>
        <v>3.4700000000000002E-2</v>
      </c>
      <c r="Y10" s="43">
        <f>_xlfn.RANK.EQ(X10, $X$5:$X$45, 0) + COUNTIF($X$5:X10, X10) - 1</f>
        <v>18</v>
      </c>
      <c r="Z10" t="str">
        <f t="shared" si="5"/>
        <v>Community Evacuation</v>
      </c>
      <c r="AA10" t="s">
        <v>120</v>
      </c>
    </row>
    <row r="11" spans="1:27" ht="32" x14ac:dyDescent="0.2">
      <c r="A11" s="13" t="s">
        <v>57</v>
      </c>
      <c r="B11" s="7" t="s">
        <v>39</v>
      </c>
      <c r="C11" s="9">
        <f>IFERROR(VLOOKUP(B11, 'Lookup Values'!$A$2:$B$6, 2, FALSE), 0)</f>
        <v>4</v>
      </c>
      <c r="D11" s="9">
        <f>IF(A11="","",COUNTIF('Incident Log'!$C$5:$C$499,A11))</f>
        <v>0</v>
      </c>
      <c r="E11" s="9">
        <f t="shared" si="2"/>
        <v>0</v>
      </c>
      <c r="F11" s="9">
        <f>IF(A11="","",COUNTIFS('Incident Log'!$C$5:$C$499, A11, 'Incident Log'!$D$5:$D$499, "Yes"))</f>
        <v>0</v>
      </c>
      <c r="G11" s="9">
        <f t="shared" si="0"/>
        <v>0</v>
      </c>
      <c r="H11" s="7" t="s">
        <v>50</v>
      </c>
      <c r="I11" s="7">
        <f>IFERROR(VLOOKUP(H11, 'Lookup Values'!$A$9:$B$12, 2, FALSE), 0)</f>
        <v>0</v>
      </c>
      <c r="J11" s="7" t="s">
        <v>51</v>
      </c>
      <c r="K11" s="7">
        <f>IFERROR(VLOOKUP(J11, 'Lookup Values'!$D$2:$E$5, 2, FALSE), 0)</f>
        <v>0</v>
      </c>
      <c r="L11" s="7" t="s">
        <v>59</v>
      </c>
      <c r="M11" s="7">
        <f>IFERROR(VLOOKUP(L11, 'Lookup Values'!$D$9:$E$12, 2, FALSE), 0)</f>
        <v>4</v>
      </c>
      <c r="N11" s="7" t="s">
        <v>102</v>
      </c>
      <c r="O11" s="7">
        <f>IFERROR(VLOOKUP(N11, 'Lookup Values'!$A$16:$B$19, 2, FALSE), 0)</f>
        <v>3</v>
      </c>
      <c r="P11" s="7" t="s">
        <v>70</v>
      </c>
      <c r="Q11" s="9">
        <f>IFERROR(VLOOKUP(P11, 'Lookup Values'!$D$16:$E$19, 2, FALSE), 0)</f>
        <v>3</v>
      </c>
      <c r="R11" s="7" t="s">
        <v>50</v>
      </c>
      <c r="S11" s="9">
        <f>IFERROR(VLOOKUP(R11, 'Lookup Values'!$A$23:$B$26, 2, FALSE), 0)</f>
        <v>0</v>
      </c>
      <c r="T11" s="9">
        <f t="shared" si="3"/>
        <v>10</v>
      </c>
      <c r="U11" s="9">
        <f t="shared" si="4"/>
        <v>4</v>
      </c>
      <c r="V11" s="9">
        <v>12</v>
      </c>
      <c r="W11" s="9">
        <v>24</v>
      </c>
      <c r="X11" s="22">
        <f t="shared" si="1"/>
        <v>0.1389</v>
      </c>
      <c r="Y11" s="43">
        <f>_xlfn.RANK.EQ(X11, $X$5:$X$45, 0) + COUNTIF($X$5:X11, X11) - 1</f>
        <v>2</v>
      </c>
      <c r="Z11" t="str">
        <f t="shared" si="5"/>
        <v>Cyber Attack (e.g. ransomware)</v>
      </c>
      <c r="AA11" t="s">
        <v>121</v>
      </c>
    </row>
    <row r="12" spans="1:27" ht="48" x14ac:dyDescent="0.2">
      <c r="A12" s="12" t="s">
        <v>32</v>
      </c>
      <c r="B12" s="8" t="s">
        <v>42</v>
      </c>
      <c r="C12" s="9">
        <f>IFERROR(VLOOKUP(B12, 'Lookup Values'!$A$2:$B$6, 2, FALSE), 0)</f>
        <v>1</v>
      </c>
      <c r="D12" s="10">
        <f>IF(A12="","",COUNTIF('Incident Log'!$C$5:$C$499,A12))</f>
        <v>0</v>
      </c>
      <c r="E12" s="10">
        <f t="shared" si="2"/>
        <v>0</v>
      </c>
      <c r="F12" s="10">
        <f>IF(A12="","",COUNTIFS('Incident Log'!$C$5:$C$499, A12, 'Incident Log'!$D$5:$D$499, "Yes"))</f>
        <v>0</v>
      </c>
      <c r="G12" s="9">
        <f t="shared" si="0"/>
        <v>0</v>
      </c>
      <c r="H12" s="8"/>
      <c r="I12" s="7">
        <f>IFERROR(VLOOKUP(H12, 'Lookup Values'!$A$9:$B$12, 2, FALSE), 0)</f>
        <v>0</v>
      </c>
      <c r="J12" s="8" t="s">
        <v>51</v>
      </c>
      <c r="K12" s="7">
        <f>IFERROR(VLOOKUP(J12, 'Lookup Values'!$D$2:$E$5, 2, FALSE), 0)</f>
        <v>0</v>
      </c>
      <c r="L12" s="8" t="s">
        <v>59</v>
      </c>
      <c r="M12" s="7">
        <f>IFERROR(VLOOKUP(L12, 'Lookup Values'!$D$9:$E$12, 2, FALSE), 0)</f>
        <v>4</v>
      </c>
      <c r="N12" s="8" t="s">
        <v>64</v>
      </c>
      <c r="O12" s="7">
        <f>IFERROR(VLOOKUP(N12, 'Lookup Values'!$A$16:$B$19, 2, FALSE), 0)</f>
        <v>4</v>
      </c>
      <c r="P12" s="8" t="s">
        <v>69</v>
      </c>
      <c r="Q12" s="9">
        <f>IFERROR(VLOOKUP(P12, 'Lookup Values'!$D$16:$E$19, 2, FALSE), 0)</f>
        <v>4</v>
      </c>
      <c r="R12" s="8" t="s">
        <v>75</v>
      </c>
      <c r="S12" s="9">
        <f>IFERROR(VLOOKUP(R12, 'Lookup Values'!$A$23:$B$26, 2, FALSE), 0)</f>
        <v>3</v>
      </c>
      <c r="T12" s="9">
        <f t="shared" si="3"/>
        <v>15</v>
      </c>
      <c r="U12" s="9">
        <f t="shared" si="4"/>
        <v>1</v>
      </c>
      <c r="V12" s="9">
        <v>12</v>
      </c>
      <c r="W12" s="9">
        <v>24</v>
      </c>
      <c r="X12" s="22">
        <f t="shared" si="1"/>
        <v>5.21E-2</v>
      </c>
      <c r="Y12" s="43">
        <f>_xlfn.RANK.EQ(X12, $X$5:$X$45, 0) + COUNTIF($X$5:X12, X12) - 1</f>
        <v>11</v>
      </c>
      <c r="Z12" t="str">
        <f t="shared" si="5"/>
        <v>Dam Failure</v>
      </c>
      <c r="AA12" t="s">
        <v>121</v>
      </c>
    </row>
    <row r="13" spans="1:27" ht="48" x14ac:dyDescent="0.2">
      <c r="A13" s="13" t="s">
        <v>31</v>
      </c>
      <c r="B13" s="7" t="s">
        <v>39</v>
      </c>
      <c r="C13" s="9">
        <f>IFERROR(VLOOKUP(B13, 'Lookup Values'!$A$2:$B$6, 2, FALSE), 0)</f>
        <v>4</v>
      </c>
      <c r="D13" s="9">
        <f>IF(A13="","",COUNTIF('Incident Log'!$C$5:$C$499,A13))</f>
        <v>0</v>
      </c>
      <c r="E13" s="9">
        <f t="shared" si="2"/>
        <v>0</v>
      </c>
      <c r="F13" s="9">
        <f>IF(A13="","",COUNTIFS('Incident Log'!$C$5:$C$499, A13, 'Incident Log'!$D$5:$D$499, "Yes"))</f>
        <v>0</v>
      </c>
      <c r="G13" s="9">
        <f t="shared" si="0"/>
        <v>0</v>
      </c>
      <c r="H13" s="7" t="s">
        <v>50</v>
      </c>
      <c r="I13" s="7">
        <f>IFERROR(VLOOKUP(H13, 'Lookup Values'!$A$9:$B$12, 2, FALSE), 0)</f>
        <v>0</v>
      </c>
      <c r="J13" s="7" t="s">
        <v>50</v>
      </c>
      <c r="K13" s="7">
        <f>IFERROR(VLOOKUP(J13, 'Lookup Values'!$D$2:$E$5, 2, FALSE), 0)</f>
        <v>0</v>
      </c>
      <c r="L13" s="7" t="s">
        <v>50</v>
      </c>
      <c r="M13" s="7">
        <f>IFERROR(VLOOKUP(L13, 'Lookup Values'!$D$9:$E$12, 2, FALSE), 0)</f>
        <v>0</v>
      </c>
      <c r="N13" s="7" t="s">
        <v>50</v>
      </c>
      <c r="O13" s="7">
        <f>IFERROR(VLOOKUP(N13, 'Lookup Values'!$A$16:$B$19, 2, FALSE), 0)</f>
        <v>0</v>
      </c>
      <c r="P13" s="7" t="s">
        <v>50</v>
      </c>
      <c r="Q13" s="9">
        <f>IFERROR(VLOOKUP(P13, 'Lookup Values'!$D$16:$E$19, 2, FALSE), 0)</f>
        <v>0</v>
      </c>
      <c r="R13" s="7" t="s">
        <v>77</v>
      </c>
      <c r="S13" s="9">
        <f>IFERROR(VLOOKUP(R13, 'Lookup Values'!$A$23:$B$26, 2, FALSE), 0)</f>
        <v>1</v>
      </c>
      <c r="T13" s="9">
        <f t="shared" si="3"/>
        <v>1</v>
      </c>
      <c r="U13" s="9">
        <f t="shared" si="4"/>
        <v>4</v>
      </c>
      <c r="V13" s="9">
        <v>12</v>
      </c>
      <c r="W13" s="9">
        <v>24</v>
      </c>
      <c r="X13" s="22">
        <f t="shared" si="1"/>
        <v>1.3899999999999999E-2</v>
      </c>
      <c r="Y13" s="43">
        <f>_xlfn.RANK.EQ(X13, $X$5:$X$45, 0) + COUNTIF($X$5:X13, X13) - 1</f>
        <v>29</v>
      </c>
      <c r="Z13" t="str">
        <f t="shared" si="5"/>
        <v>Drought</v>
      </c>
      <c r="AA13" t="s">
        <v>119</v>
      </c>
    </row>
    <row r="14" spans="1:27" ht="48" x14ac:dyDescent="0.2">
      <c r="A14" s="12" t="s">
        <v>29</v>
      </c>
      <c r="B14" s="8" t="s">
        <v>42</v>
      </c>
      <c r="C14" s="9">
        <f>IFERROR(VLOOKUP(B14, 'Lookup Values'!$A$2:$B$6, 2, FALSE), 0)</f>
        <v>1</v>
      </c>
      <c r="D14" s="10">
        <f>IF(A14="","",COUNTIF('Incident Log'!$C$5:$C$499,A14))</f>
        <v>0</v>
      </c>
      <c r="E14" s="10">
        <f t="shared" si="2"/>
        <v>0</v>
      </c>
      <c r="F14" s="10">
        <f>IF(A14="","",COUNTIFS('Incident Log'!$C$5:$C$499, A14, 'Incident Log'!$D$5:$D$499, "Yes"))</f>
        <v>0</v>
      </c>
      <c r="G14" s="9">
        <f t="shared" si="0"/>
        <v>0</v>
      </c>
      <c r="H14" s="8" t="s">
        <v>48</v>
      </c>
      <c r="I14" s="7">
        <f>IFERROR(VLOOKUP(H14, 'Lookup Values'!$A$9:$B$12, 2, FALSE), 0)</f>
        <v>2</v>
      </c>
      <c r="J14" s="8" t="s">
        <v>51</v>
      </c>
      <c r="K14" s="7">
        <f>IFERROR(VLOOKUP(J14, 'Lookup Values'!$D$2:$E$5, 2, FALSE), 0)</f>
        <v>0</v>
      </c>
      <c r="L14" s="8" t="s">
        <v>59</v>
      </c>
      <c r="M14" s="7">
        <f>IFERROR(VLOOKUP(L14, 'Lookup Values'!$D$9:$E$12, 2, FALSE), 0)</f>
        <v>4</v>
      </c>
      <c r="N14" s="8" t="s">
        <v>64</v>
      </c>
      <c r="O14" s="7">
        <f>IFERROR(VLOOKUP(N14, 'Lookup Values'!$A$16:$B$19, 2, FALSE), 0)</f>
        <v>4</v>
      </c>
      <c r="P14" s="8" t="s">
        <v>70</v>
      </c>
      <c r="Q14" s="9">
        <f>IFERROR(VLOOKUP(P14, 'Lookup Values'!$D$16:$E$19, 2, FALSE), 0)</f>
        <v>3</v>
      </c>
      <c r="R14" s="8" t="s">
        <v>76</v>
      </c>
      <c r="S14" s="9">
        <f>IFERROR(VLOOKUP(R14, 'Lookup Values'!$A$23:$B$26, 2, FALSE), 0)</f>
        <v>2</v>
      </c>
      <c r="T14" s="9">
        <f t="shared" si="3"/>
        <v>15</v>
      </c>
      <c r="U14" s="9">
        <f t="shared" si="4"/>
        <v>1</v>
      </c>
      <c r="V14" s="9">
        <v>12</v>
      </c>
      <c r="W14" s="9">
        <v>24</v>
      </c>
      <c r="X14" s="22">
        <f t="shared" si="1"/>
        <v>5.21E-2</v>
      </c>
      <c r="Y14" s="43">
        <f>_xlfn.RANK.EQ(X14, $X$5:$X$45, 0) + COUNTIF($X$5:X14, X14) - 1</f>
        <v>12</v>
      </c>
      <c r="Z14" t="str">
        <f t="shared" si="5"/>
        <v>Earthquake</v>
      </c>
      <c r="AA14" t="s">
        <v>119</v>
      </c>
    </row>
    <row r="15" spans="1:27" ht="32" x14ac:dyDescent="0.2">
      <c r="A15" s="13" t="s">
        <v>10</v>
      </c>
      <c r="B15" s="7" t="s">
        <v>39</v>
      </c>
      <c r="C15" s="9">
        <f>IFERROR(VLOOKUP(B15, 'Lookup Values'!$A$2:$B$6, 2, FALSE), 0)</f>
        <v>4</v>
      </c>
      <c r="D15" s="9">
        <f>IF(A15="","",COUNTIF('Incident Log'!$C$5:$C$499,A15))</f>
        <v>0</v>
      </c>
      <c r="E15" s="9">
        <f t="shared" si="2"/>
        <v>0</v>
      </c>
      <c r="F15" s="9">
        <f>IF(A15="","",COUNTIFS('Incident Log'!$C$5:$C$499, A15, 'Incident Log'!$D$5:$D$499, "Yes"))</f>
        <v>0</v>
      </c>
      <c r="G15" s="9">
        <f t="shared" si="0"/>
        <v>0</v>
      </c>
      <c r="H15" s="7" t="s">
        <v>50</v>
      </c>
      <c r="I15" s="7">
        <f>IFERROR(VLOOKUP(H15, 'Lookup Values'!$A$9:$B$12, 2, FALSE), 0)</f>
        <v>0</v>
      </c>
      <c r="J15" s="7" t="s">
        <v>53</v>
      </c>
      <c r="K15" s="7">
        <f>IFERROR(VLOOKUP(J15, 'Lookup Values'!$D$2:$E$5, 2, FALSE), 0)</f>
        <v>0</v>
      </c>
      <c r="L15" s="7" t="s">
        <v>62</v>
      </c>
      <c r="M15" s="7">
        <f>IFERROR(VLOOKUP(L15, 'Lookup Values'!$D$9:$E$12, 2, FALSE), 0)</f>
        <v>1</v>
      </c>
      <c r="N15" s="7" t="s">
        <v>102</v>
      </c>
      <c r="O15" s="7">
        <f>IFERROR(VLOOKUP(N15, 'Lookup Values'!$A$16:$B$19, 2, FALSE), 0)</f>
        <v>3</v>
      </c>
      <c r="P15" s="7" t="s">
        <v>71</v>
      </c>
      <c r="Q15" s="9">
        <f>IFERROR(VLOOKUP(P15, 'Lookup Values'!$D$16:$E$19, 2, FALSE), 0)</f>
        <v>2</v>
      </c>
      <c r="R15" s="7" t="s">
        <v>50</v>
      </c>
      <c r="S15" s="9">
        <f>IFERROR(VLOOKUP(R15, 'Lookup Values'!$A$23:$B$26, 2, FALSE), 0)</f>
        <v>0</v>
      </c>
      <c r="T15" s="9">
        <f t="shared" si="3"/>
        <v>6</v>
      </c>
      <c r="U15" s="9">
        <f t="shared" si="4"/>
        <v>4</v>
      </c>
      <c r="V15" s="9">
        <v>12</v>
      </c>
      <c r="W15" s="9">
        <v>24</v>
      </c>
      <c r="X15" s="22">
        <f t="shared" si="1"/>
        <v>8.3299999999999999E-2</v>
      </c>
      <c r="Y15" s="43">
        <f>_xlfn.RANK.EQ(X15, $X$5:$X$45, 0) + COUNTIF($X$5:X15, X15) - 1</f>
        <v>6</v>
      </c>
      <c r="Z15" t="str">
        <f t="shared" si="5"/>
        <v>Electrical Failure</v>
      </c>
      <c r="AA15" t="s">
        <v>121</v>
      </c>
    </row>
    <row r="16" spans="1:27" ht="48" x14ac:dyDescent="0.2">
      <c r="A16" s="12" t="s">
        <v>33</v>
      </c>
      <c r="B16" s="8" t="s">
        <v>42</v>
      </c>
      <c r="C16" s="9">
        <f>IFERROR(VLOOKUP(B16, 'Lookup Values'!$A$2:$B$6, 2, FALSE), 0)</f>
        <v>1</v>
      </c>
      <c r="D16" s="10">
        <f>IF(A16="","",COUNTIF('Incident Log'!$C$5:$C$499,A16))</f>
        <v>0</v>
      </c>
      <c r="E16" s="10">
        <f t="shared" si="2"/>
        <v>0</v>
      </c>
      <c r="F16" s="10">
        <f>IF(A16="","",COUNTIFS('Incident Log'!$C$5:$C$499, A16, 'Incident Log'!$D$5:$D$499, "Yes"))</f>
        <v>0</v>
      </c>
      <c r="G16" s="9">
        <f t="shared" si="0"/>
        <v>0</v>
      </c>
      <c r="H16" s="8" t="s">
        <v>46</v>
      </c>
      <c r="I16" s="7">
        <f>IFERROR(VLOOKUP(H16, 'Lookup Values'!$A$9:$B$12, 2, FALSE), 0)</f>
        <v>4</v>
      </c>
      <c r="J16" s="8" t="s">
        <v>52</v>
      </c>
      <c r="K16" s="7">
        <f>IFERROR(VLOOKUP(J16, 'Lookup Values'!$D$2:$E$5, 2, FALSE), 0)</f>
        <v>0</v>
      </c>
      <c r="L16" s="8" t="s">
        <v>62</v>
      </c>
      <c r="M16" s="7">
        <f>IFERROR(VLOOKUP(L16, 'Lookup Values'!$D$9:$E$12, 2, FALSE), 0)</f>
        <v>1</v>
      </c>
      <c r="N16" s="8" t="s">
        <v>102</v>
      </c>
      <c r="O16" s="7">
        <f>IFERROR(VLOOKUP(N16, 'Lookup Values'!$A$16:$B$19, 2, FALSE), 0)</f>
        <v>3</v>
      </c>
      <c r="P16" s="8" t="s">
        <v>71</v>
      </c>
      <c r="Q16" s="9">
        <f>IFERROR(VLOOKUP(P16, 'Lookup Values'!$D$16:$E$19, 2, FALSE), 0)</f>
        <v>2</v>
      </c>
      <c r="R16" s="8" t="s">
        <v>75</v>
      </c>
      <c r="S16" s="9">
        <f>IFERROR(VLOOKUP(R16, 'Lookup Values'!$A$23:$B$26, 2, FALSE), 0)</f>
        <v>3</v>
      </c>
      <c r="T16" s="9">
        <f t="shared" si="3"/>
        <v>13</v>
      </c>
      <c r="U16" s="9">
        <f t="shared" si="4"/>
        <v>1</v>
      </c>
      <c r="V16" s="9">
        <v>12</v>
      </c>
      <c r="W16" s="9">
        <v>24</v>
      </c>
      <c r="X16" s="22">
        <f t="shared" si="1"/>
        <v>4.5100000000000001E-2</v>
      </c>
      <c r="Y16" s="43">
        <f>_xlfn.RANK.EQ(X16, $X$5:$X$45, 0) + COUNTIF($X$5:X16, X16) - 1</f>
        <v>14</v>
      </c>
      <c r="Z16" t="str">
        <f t="shared" si="5"/>
        <v>Epidemic/Pandemic</v>
      </c>
      <c r="AA16" t="s">
        <v>120</v>
      </c>
    </row>
    <row r="17" spans="1:27" ht="48" x14ac:dyDescent="0.2">
      <c r="A17" s="13" t="s">
        <v>37</v>
      </c>
      <c r="B17" s="7" t="s">
        <v>42</v>
      </c>
      <c r="C17" s="9">
        <f>IFERROR(VLOOKUP(B17, 'Lookup Values'!$A$2:$B$6, 2, FALSE), 0)</f>
        <v>1</v>
      </c>
      <c r="D17" s="9">
        <f>IF(A17="","",COUNTIF('Incident Log'!$C$5:$C$499,A17))</f>
        <v>0</v>
      </c>
      <c r="E17" s="9">
        <f t="shared" si="2"/>
        <v>0</v>
      </c>
      <c r="F17" s="9">
        <f>IF(A17="","",COUNTIFS('Incident Log'!$C$5:$C$499, A17, 'Incident Log'!$D$5:$D$499, "Yes"))</f>
        <v>0</v>
      </c>
      <c r="G17" s="9">
        <f t="shared" si="0"/>
        <v>0</v>
      </c>
      <c r="H17" s="7" t="s">
        <v>47</v>
      </c>
      <c r="I17" s="7">
        <f>IFERROR(VLOOKUP(H17, 'Lookup Values'!$A$9:$B$12, 2, FALSE), 0)</f>
        <v>3</v>
      </c>
      <c r="J17" s="7" t="s">
        <v>53</v>
      </c>
      <c r="K17" s="7">
        <f>IFERROR(VLOOKUP(J17, 'Lookup Values'!$D$2:$E$5, 2, FALSE), 0)</f>
        <v>0</v>
      </c>
      <c r="L17" s="7" t="s">
        <v>61</v>
      </c>
      <c r="M17" s="7">
        <f>IFERROR(VLOOKUP(L17, 'Lookup Values'!$D$9:$E$12, 2, FALSE), 0)</f>
        <v>2</v>
      </c>
      <c r="N17" s="7" t="s">
        <v>64</v>
      </c>
      <c r="O17" s="7">
        <f>IFERROR(VLOOKUP(N17, 'Lookup Values'!$A$16:$B$19, 2, FALSE), 0)</f>
        <v>4</v>
      </c>
      <c r="P17" s="7" t="s">
        <v>69</v>
      </c>
      <c r="Q17" s="9">
        <f>IFERROR(VLOOKUP(P17, 'Lookup Values'!$D$16:$E$19, 2, FALSE), 0)</f>
        <v>4</v>
      </c>
      <c r="R17" s="7" t="s">
        <v>77</v>
      </c>
      <c r="S17" s="9">
        <f>IFERROR(VLOOKUP(R17, 'Lookup Values'!$A$23:$B$26, 2, FALSE), 0)</f>
        <v>1</v>
      </c>
      <c r="T17" s="9">
        <f t="shared" si="3"/>
        <v>14</v>
      </c>
      <c r="U17" s="9">
        <f t="shared" si="4"/>
        <v>1</v>
      </c>
      <c r="V17" s="9">
        <v>12</v>
      </c>
      <c r="W17" s="9">
        <v>24</v>
      </c>
      <c r="X17" s="22">
        <f t="shared" si="1"/>
        <v>4.8599999999999997E-2</v>
      </c>
      <c r="Y17" s="43">
        <f>_xlfn.RANK.EQ(X17, $X$5:$X$45, 0) + COUNTIF($X$5:X17, X17) - 1</f>
        <v>13</v>
      </c>
      <c r="Z17" t="str">
        <f t="shared" si="5"/>
        <v>Explosion</v>
      </c>
      <c r="AA17" t="s">
        <v>121</v>
      </c>
    </row>
    <row r="18" spans="1:27" ht="48" x14ac:dyDescent="0.2">
      <c r="A18" s="12" t="s">
        <v>17</v>
      </c>
      <c r="B18" s="8" t="s">
        <v>42</v>
      </c>
      <c r="C18" s="9">
        <f>IFERROR(VLOOKUP(B18, 'Lookup Values'!$A$2:$B$6, 2, FALSE), 0)</f>
        <v>1</v>
      </c>
      <c r="D18" s="10">
        <f>IF(A18="","",COUNTIF('Incident Log'!$C$5:$C$499,A18))</f>
        <v>0</v>
      </c>
      <c r="E18" s="10">
        <f t="shared" si="2"/>
        <v>0</v>
      </c>
      <c r="F18" s="10">
        <f>IF(A18="","",COUNTIFS('Incident Log'!$C$5:$C$499, A18, 'Incident Log'!$D$5:$D$499, "Yes"))</f>
        <v>0</v>
      </c>
      <c r="G18" s="9">
        <f t="shared" si="0"/>
        <v>0</v>
      </c>
      <c r="H18" s="8" t="s">
        <v>49</v>
      </c>
      <c r="I18" s="7">
        <f>IFERROR(VLOOKUP(H18, 'Lookup Values'!$A$9:$B$12, 2, FALSE), 0)</f>
        <v>1</v>
      </c>
      <c r="J18" s="8" t="s">
        <v>53</v>
      </c>
      <c r="K18" s="7">
        <f>IFERROR(VLOOKUP(J18, 'Lookup Values'!$D$2:$E$5, 2, FALSE), 0)</f>
        <v>0</v>
      </c>
      <c r="L18" s="8" t="s">
        <v>61</v>
      </c>
      <c r="M18" s="7">
        <f>IFERROR(VLOOKUP(L18, 'Lookup Values'!$D$9:$E$12, 2, FALSE), 0)</f>
        <v>2</v>
      </c>
      <c r="N18" s="8" t="s">
        <v>66</v>
      </c>
      <c r="O18" s="7">
        <f>IFERROR(VLOOKUP(N18, 'Lookup Values'!$A$16:$B$19, 2, FALSE), 0)</f>
        <v>1</v>
      </c>
      <c r="P18" s="8" t="s">
        <v>72</v>
      </c>
      <c r="Q18" s="9">
        <f>IFERROR(VLOOKUP(P18, 'Lookup Values'!$D$16:$E$19, 2, FALSE), 0)</f>
        <v>1</v>
      </c>
      <c r="R18" s="8" t="s">
        <v>77</v>
      </c>
      <c r="S18" s="9">
        <f>IFERROR(VLOOKUP(R18, 'Lookup Values'!$A$23:$B$26, 2, FALSE), 0)</f>
        <v>1</v>
      </c>
      <c r="T18" s="9">
        <f t="shared" si="3"/>
        <v>6</v>
      </c>
      <c r="U18" s="9">
        <f t="shared" si="4"/>
        <v>1</v>
      </c>
      <c r="V18" s="9">
        <v>12</v>
      </c>
      <c r="W18" s="9">
        <v>24</v>
      </c>
      <c r="X18" s="22">
        <f t="shared" si="1"/>
        <v>2.0799999999999999E-2</v>
      </c>
      <c r="Y18" s="43">
        <f>_xlfn.RANK.EQ(X18, $X$5:$X$45, 0) + COUNTIF($X$5:X18, X18) - 1</f>
        <v>25</v>
      </c>
      <c r="Z18" t="str">
        <f t="shared" si="5"/>
        <v>Facility Fire Incident</v>
      </c>
      <c r="AA18" t="s">
        <v>121</v>
      </c>
    </row>
    <row r="19" spans="1:27" ht="48" x14ac:dyDescent="0.2">
      <c r="A19" s="13" t="s">
        <v>26</v>
      </c>
      <c r="B19" s="7" t="s">
        <v>41</v>
      </c>
      <c r="C19" s="9">
        <f>IFERROR(VLOOKUP(B19, 'Lookup Values'!$A$2:$B$6, 2, FALSE), 0)</f>
        <v>2</v>
      </c>
      <c r="D19" s="9">
        <f>IF(A19="","",COUNTIF('Incident Log'!$C$5:$C$499,A19))</f>
        <v>0</v>
      </c>
      <c r="E19" s="9">
        <f t="shared" si="2"/>
        <v>0</v>
      </c>
      <c r="F19" s="9">
        <f>IF(A19="","",COUNTIFS('Incident Log'!$C$5:$C$499, A19, 'Incident Log'!$D$5:$D$499, "Yes"))</f>
        <v>0</v>
      </c>
      <c r="G19" s="9">
        <f t="shared" si="0"/>
        <v>0</v>
      </c>
      <c r="H19" s="7" t="s">
        <v>50</v>
      </c>
      <c r="I19" s="7">
        <f>IFERROR(VLOOKUP(H19, 'Lookup Values'!$A$9:$B$12, 2, FALSE), 0)</f>
        <v>0</v>
      </c>
      <c r="J19" s="7" t="s">
        <v>53</v>
      </c>
      <c r="K19" s="7">
        <f>IFERROR(VLOOKUP(J19, 'Lookup Values'!$D$2:$E$5, 2, FALSE), 0)</f>
        <v>0</v>
      </c>
      <c r="L19" s="7" t="s">
        <v>50</v>
      </c>
      <c r="M19" s="7">
        <f>IFERROR(VLOOKUP(L19, 'Lookup Values'!$D$9:$E$12, 2, FALSE), 0)</f>
        <v>0</v>
      </c>
      <c r="N19" s="7" t="s">
        <v>65</v>
      </c>
      <c r="O19" s="7">
        <f>IFERROR(VLOOKUP(N19, 'Lookup Values'!$A$16:$B$19, 2, FALSE), 0)</f>
        <v>2</v>
      </c>
      <c r="P19" s="7" t="s">
        <v>72</v>
      </c>
      <c r="Q19" s="9">
        <f>IFERROR(VLOOKUP(P19, 'Lookup Values'!$D$16:$E$19, 2, FALSE), 0)</f>
        <v>1</v>
      </c>
      <c r="R19" s="7" t="s">
        <v>50</v>
      </c>
      <c r="S19" s="9">
        <f>IFERROR(VLOOKUP(R19, 'Lookup Values'!$A$23:$B$26, 2, FALSE), 0)</f>
        <v>0</v>
      </c>
      <c r="T19" s="9">
        <f t="shared" si="3"/>
        <v>3</v>
      </c>
      <c r="U19" s="9">
        <f t="shared" si="4"/>
        <v>2</v>
      </c>
      <c r="V19" s="9">
        <v>12</v>
      </c>
      <c r="W19" s="9">
        <v>24</v>
      </c>
      <c r="X19" s="22">
        <f t="shared" si="1"/>
        <v>2.0799999999999999E-2</v>
      </c>
      <c r="Y19" s="43">
        <f>_xlfn.RANK.EQ(X19, $X$5:$X$45, 0) + COUNTIF($X$5:X19, X19) - 1</f>
        <v>26</v>
      </c>
      <c r="Z19" t="str">
        <f t="shared" si="5"/>
        <v>Facility Flooding (e.g. burst pipe)</v>
      </c>
      <c r="AA19" t="s">
        <v>121</v>
      </c>
    </row>
    <row r="20" spans="1:27" ht="48" x14ac:dyDescent="0.2">
      <c r="A20" s="21" t="s">
        <v>93</v>
      </c>
      <c r="B20" s="8" t="s">
        <v>42</v>
      </c>
      <c r="C20" s="9">
        <f>IFERROR(VLOOKUP(B20, 'Lookup Values'!$A$2:$B$6, 2, FALSE), 0)</f>
        <v>1</v>
      </c>
      <c r="D20" s="10">
        <f>IF(A20="","",COUNTIF('Incident Log'!$C$5:$C$499,A20))</f>
        <v>0</v>
      </c>
      <c r="E20" s="10">
        <f t="shared" si="2"/>
        <v>0</v>
      </c>
      <c r="F20" s="10">
        <f>IF(A20="","",COUNTIFS('Incident Log'!$C$5:$C$499, A20, 'Incident Log'!$D$5:$D$499, "Yes"))</f>
        <v>0</v>
      </c>
      <c r="G20" s="9">
        <f t="shared" si="0"/>
        <v>0</v>
      </c>
      <c r="H20" s="8" t="s">
        <v>50</v>
      </c>
      <c r="I20" s="7">
        <f>IFERROR(VLOOKUP(H20, 'Lookup Values'!$A$9:$B$12, 2, FALSE), 0)</f>
        <v>0</v>
      </c>
      <c r="J20" s="8" t="s">
        <v>53</v>
      </c>
      <c r="K20" s="7">
        <f>IFERROR(VLOOKUP(J20, 'Lookup Values'!$D$2:$E$5, 2, FALSE), 0)</f>
        <v>0</v>
      </c>
      <c r="L20" s="8" t="s">
        <v>62</v>
      </c>
      <c r="M20" s="7">
        <f>IFERROR(VLOOKUP(L20, 'Lookup Values'!$D$9:$E$12, 2, FALSE), 0)</f>
        <v>1</v>
      </c>
      <c r="N20" s="8" t="s">
        <v>102</v>
      </c>
      <c r="O20" s="7">
        <f>IFERROR(VLOOKUP(N20, 'Lookup Values'!$A$16:$B$19, 2, FALSE), 0)</f>
        <v>3</v>
      </c>
      <c r="P20" s="8" t="s">
        <v>71</v>
      </c>
      <c r="Q20" s="9">
        <f>IFERROR(VLOOKUP(P20, 'Lookup Values'!$D$16:$E$19, 2, FALSE), 0)</f>
        <v>2</v>
      </c>
      <c r="R20" s="8" t="s">
        <v>77</v>
      </c>
      <c r="S20" s="9">
        <f>IFERROR(VLOOKUP(R20, 'Lookup Values'!$A$23:$B$26, 2, FALSE), 0)</f>
        <v>1</v>
      </c>
      <c r="T20" s="9">
        <f t="shared" si="3"/>
        <v>7</v>
      </c>
      <c r="U20" s="9">
        <f t="shared" si="4"/>
        <v>1</v>
      </c>
      <c r="V20" s="9">
        <v>12</v>
      </c>
      <c r="W20" s="9">
        <v>24</v>
      </c>
      <c r="X20" s="22">
        <f t="shared" si="1"/>
        <v>2.4299999999999999E-2</v>
      </c>
      <c r="Y20" s="43">
        <f>_xlfn.RANK.EQ(X20, $X$5:$X$45, 0) + COUNTIF($X$5:X20, X20) - 1</f>
        <v>24</v>
      </c>
      <c r="Z20" t="str">
        <f t="shared" si="5"/>
        <v>Facility Hazmat Incident (e.g., large diesel fuel release)</v>
      </c>
      <c r="AA20" t="s">
        <v>120</v>
      </c>
    </row>
    <row r="21" spans="1:27" ht="48" x14ac:dyDescent="0.2">
      <c r="A21" s="13" t="s">
        <v>11</v>
      </c>
      <c r="B21" s="7" t="s">
        <v>39</v>
      </c>
      <c r="C21" s="9">
        <f>IFERROR(VLOOKUP(B21, 'Lookup Values'!$A$2:$B$6, 2, FALSE), 0)</f>
        <v>4</v>
      </c>
      <c r="D21" s="9">
        <f>IF(A21="","",COUNTIF('Incident Log'!$C$5:$C$499,A21))</f>
        <v>0</v>
      </c>
      <c r="E21" s="9">
        <f t="shared" si="2"/>
        <v>0</v>
      </c>
      <c r="F21" s="9">
        <f>IF(A21="","",COUNTIFS('Incident Log'!$C$5:$C$499, A21, 'Incident Log'!$D$5:$D$499, "Yes"))</f>
        <v>0</v>
      </c>
      <c r="G21" s="9">
        <f t="shared" si="0"/>
        <v>0</v>
      </c>
      <c r="H21" s="7" t="s">
        <v>50</v>
      </c>
      <c r="I21" s="7">
        <f>IFERROR(VLOOKUP(H21, 'Lookup Values'!$A$9:$B$12, 2, FALSE), 0)</f>
        <v>0</v>
      </c>
      <c r="J21" s="7" t="s">
        <v>50</v>
      </c>
      <c r="K21" s="7">
        <f>IFERROR(VLOOKUP(J21, 'Lookup Values'!$D$2:$E$5, 2, FALSE), 0)</f>
        <v>0</v>
      </c>
      <c r="L21" s="7" t="s">
        <v>50</v>
      </c>
      <c r="M21" s="7">
        <f>IFERROR(VLOOKUP(L21, 'Lookup Values'!$D$9:$E$12, 2, FALSE), 0)</f>
        <v>0</v>
      </c>
      <c r="N21" s="7" t="s">
        <v>66</v>
      </c>
      <c r="O21" s="7">
        <f>IFERROR(VLOOKUP(N21, 'Lookup Values'!$A$16:$B$19, 2, FALSE), 0)</f>
        <v>1</v>
      </c>
      <c r="P21" s="7" t="s">
        <v>72</v>
      </c>
      <c r="Q21" s="9">
        <f>IFERROR(VLOOKUP(P21, 'Lookup Values'!$D$16:$E$19, 2, FALSE), 0)</f>
        <v>1</v>
      </c>
      <c r="R21" s="7" t="s">
        <v>50</v>
      </c>
      <c r="S21" s="9">
        <f>IFERROR(VLOOKUP(R21, 'Lookup Values'!$A$23:$B$26, 2, FALSE), 0)</f>
        <v>0</v>
      </c>
      <c r="T21" s="9">
        <f t="shared" si="3"/>
        <v>2</v>
      </c>
      <c r="U21" s="9">
        <f t="shared" si="4"/>
        <v>4</v>
      </c>
      <c r="V21" s="9">
        <v>12</v>
      </c>
      <c r="W21" s="9">
        <v>24</v>
      </c>
      <c r="X21" s="22">
        <f t="shared" si="1"/>
        <v>2.7799999999999998E-2</v>
      </c>
      <c r="Y21" s="43">
        <f>_xlfn.RANK.EQ(X21, $X$5:$X$45, 0) + COUNTIF($X$5:X21, X21) - 1</f>
        <v>22</v>
      </c>
      <c r="Z21" t="str">
        <f t="shared" si="5"/>
        <v>Fire Alarm Failure</v>
      </c>
      <c r="AA21" t="s">
        <v>121</v>
      </c>
    </row>
    <row r="22" spans="1:27" ht="48" x14ac:dyDescent="0.2">
      <c r="A22" s="12" t="s">
        <v>38</v>
      </c>
      <c r="B22" s="8" t="s">
        <v>40</v>
      </c>
      <c r="C22" s="9">
        <f>IFERROR(VLOOKUP(B22, 'Lookup Values'!$A$2:$B$6, 2, FALSE), 0)</f>
        <v>3</v>
      </c>
      <c r="D22" s="10">
        <f>IF(A22="","",COUNTIF('Incident Log'!$C$5:$C$499,A22))</f>
        <v>0</v>
      </c>
      <c r="E22" s="10">
        <f t="shared" si="2"/>
        <v>0</v>
      </c>
      <c r="F22" s="10">
        <f>IF(A22="","",COUNTIFS('Incident Log'!$C$5:$C$499, A22, 'Incident Log'!$D$5:$D$499, "Yes"))</f>
        <v>0</v>
      </c>
      <c r="G22" s="9">
        <f t="shared" si="0"/>
        <v>0</v>
      </c>
      <c r="H22" s="8" t="s">
        <v>50</v>
      </c>
      <c r="I22" s="7">
        <f>IFERROR(VLOOKUP(H22, 'Lookup Values'!$A$9:$B$12, 2, FALSE), 0)</f>
        <v>0</v>
      </c>
      <c r="J22" s="8" t="s">
        <v>50</v>
      </c>
      <c r="K22" s="7">
        <f>IFERROR(VLOOKUP(J22, 'Lookup Values'!$D$2:$E$5, 2, FALSE), 0)</f>
        <v>0</v>
      </c>
      <c r="L22" s="8" t="s">
        <v>50</v>
      </c>
      <c r="M22" s="7">
        <f>IFERROR(VLOOKUP(L22, 'Lookup Values'!$D$9:$E$12, 2, FALSE), 0)</f>
        <v>0</v>
      </c>
      <c r="N22" s="8" t="s">
        <v>50</v>
      </c>
      <c r="O22" s="7">
        <f>IFERROR(VLOOKUP(N22, 'Lookup Values'!$A$16:$B$19, 2, FALSE), 0)</f>
        <v>0</v>
      </c>
      <c r="P22" s="8" t="s">
        <v>50</v>
      </c>
      <c r="Q22" s="9">
        <f>IFERROR(VLOOKUP(P22, 'Lookup Values'!$D$16:$E$19, 2, FALSE), 0)</f>
        <v>0</v>
      </c>
      <c r="R22" s="8" t="s">
        <v>77</v>
      </c>
      <c r="S22" s="9">
        <f>IFERROR(VLOOKUP(R22, 'Lookup Values'!$A$23:$B$26, 2, FALSE), 0)</f>
        <v>1</v>
      </c>
      <c r="T22" s="9">
        <f t="shared" si="3"/>
        <v>1</v>
      </c>
      <c r="U22" s="9">
        <f t="shared" si="4"/>
        <v>3</v>
      </c>
      <c r="V22" s="9">
        <v>12</v>
      </c>
      <c r="W22" s="9">
        <v>24</v>
      </c>
      <c r="X22" s="22">
        <f t="shared" si="1"/>
        <v>1.04E-2</v>
      </c>
      <c r="Y22" s="43">
        <f>_xlfn.RANK.EQ(X22, $X$5:$X$45, 0) + COUNTIF($X$5:X22, X22) - 1</f>
        <v>32</v>
      </c>
      <c r="Z22" t="str">
        <f t="shared" si="5"/>
        <v>Flooding (e.g. flash flooding)</v>
      </c>
      <c r="AA22" t="s">
        <v>119</v>
      </c>
    </row>
    <row r="23" spans="1:27" ht="48" x14ac:dyDescent="0.2">
      <c r="A23" s="13" t="s">
        <v>15</v>
      </c>
      <c r="B23" s="7" t="s">
        <v>42</v>
      </c>
      <c r="C23" s="9">
        <f>IFERROR(VLOOKUP(B23, 'Lookup Values'!$A$2:$B$6, 2, FALSE), 0)</f>
        <v>1</v>
      </c>
      <c r="D23" s="9">
        <f>IF(A23="","",COUNTIF('Incident Log'!$C$5:$C$499,A23))</f>
        <v>0</v>
      </c>
      <c r="E23" s="9">
        <f t="shared" si="2"/>
        <v>0</v>
      </c>
      <c r="F23" s="9">
        <f>IF(A23="","",COUNTIFS('Incident Log'!$C$5:$C$499, A23, 'Incident Log'!$D$5:$D$499, "Yes"))</f>
        <v>0</v>
      </c>
      <c r="G23" s="9">
        <f t="shared" si="0"/>
        <v>0</v>
      </c>
      <c r="H23" s="7" t="s">
        <v>50</v>
      </c>
      <c r="I23" s="7">
        <f>IFERROR(VLOOKUP(H23, 'Lookup Values'!$A$9:$B$12, 2, FALSE), 0)</f>
        <v>0</v>
      </c>
      <c r="J23" s="7" t="s">
        <v>50</v>
      </c>
      <c r="K23" s="7">
        <f>IFERROR(VLOOKUP(J23, 'Lookup Values'!$D$2:$E$5, 2, FALSE), 0)</f>
        <v>0</v>
      </c>
      <c r="L23" s="7" t="s">
        <v>50</v>
      </c>
      <c r="M23" s="7">
        <f>IFERROR(VLOOKUP(L23, 'Lookup Values'!$D$9:$E$12, 2, FALSE), 0)</f>
        <v>0</v>
      </c>
      <c r="N23" s="7" t="s">
        <v>50</v>
      </c>
      <c r="O23" s="7">
        <f>IFERROR(VLOOKUP(N23, 'Lookup Values'!$A$16:$B$19, 2, FALSE), 0)</f>
        <v>0</v>
      </c>
      <c r="P23" s="7" t="s">
        <v>50</v>
      </c>
      <c r="Q23" s="9">
        <f>IFERROR(VLOOKUP(P23, 'Lookup Values'!$D$16:$E$19, 2, FALSE), 0)</f>
        <v>0</v>
      </c>
      <c r="R23" s="7" t="s">
        <v>76</v>
      </c>
      <c r="S23" s="9">
        <f>IFERROR(VLOOKUP(R23, 'Lookup Values'!$A$23:$B$26, 2, FALSE), 0)</f>
        <v>2</v>
      </c>
      <c r="T23" s="9">
        <f t="shared" si="3"/>
        <v>2</v>
      </c>
      <c r="U23" s="9">
        <f t="shared" si="4"/>
        <v>1</v>
      </c>
      <c r="V23" s="9">
        <v>12</v>
      </c>
      <c r="W23" s="9">
        <v>24</v>
      </c>
      <c r="X23" s="22">
        <f t="shared" si="1"/>
        <v>6.8999999999999999E-3</v>
      </c>
      <c r="Y23" s="43">
        <f>_xlfn.RANK.EQ(X23, $X$5:$X$45, 0) + COUNTIF($X$5:X23, X23) - 1</f>
        <v>36</v>
      </c>
      <c r="Z23" t="str">
        <f t="shared" si="5"/>
        <v>Fuel Shortage</v>
      </c>
      <c r="AA23" t="s">
        <v>121</v>
      </c>
    </row>
    <row r="24" spans="1:27" ht="48" x14ac:dyDescent="0.2">
      <c r="A24" s="12" t="s">
        <v>18</v>
      </c>
      <c r="B24" s="8" t="s">
        <v>40</v>
      </c>
      <c r="C24" s="9">
        <f>IFERROR(VLOOKUP(B24, 'Lookup Values'!$A$2:$B$6, 2, FALSE), 0)</f>
        <v>3</v>
      </c>
      <c r="D24" s="10">
        <f>IF(A24="","",COUNTIF('Incident Log'!$C$5:$C$499,A24))</f>
        <v>0</v>
      </c>
      <c r="E24" s="10">
        <f t="shared" si="2"/>
        <v>0</v>
      </c>
      <c r="F24" s="10">
        <f>IF(A24="","",COUNTIFS('Incident Log'!$C$5:$C$499, A24, 'Incident Log'!$D$5:$D$499, "Yes"))</f>
        <v>0</v>
      </c>
      <c r="G24" s="9">
        <f t="shared" si="0"/>
        <v>0</v>
      </c>
      <c r="H24" s="8" t="s">
        <v>50</v>
      </c>
      <c r="I24" s="7">
        <f>IFERROR(VLOOKUP(H24, 'Lookup Values'!$A$9:$B$12, 2, FALSE), 0)</f>
        <v>0</v>
      </c>
      <c r="J24" s="8" t="s">
        <v>50</v>
      </c>
      <c r="K24" s="7">
        <f>IFERROR(VLOOKUP(J24, 'Lookup Values'!$D$2:$E$5, 2, FALSE), 0)</f>
        <v>0</v>
      </c>
      <c r="L24" s="8" t="s">
        <v>50</v>
      </c>
      <c r="M24" s="7">
        <f>IFERROR(VLOOKUP(L24, 'Lookup Values'!$D$9:$E$12, 2, FALSE), 0)</f>
        <v>0</v>
      </c>
      <c r="N24" s="8" t="s">
        <v>66</v>
      </c>
      <c r="O24" s="7">
        <f>IFERROR(VLOOKUP(N24, 'Lookup Values'!$A$16:$B$19, 2, FALSE), 0)</f>
        <v>1</v>
      </c>
      <c r="P24" s="8" t="s">
        <v>72</v>
      </c>
      <c r="Q24" s="9">
        <f>IFERROR(VLOOKUP(P24, 'Lookup Values'!$D$16:$E$19, 2, FALSE), 0)</f>
        <v>1</v>
      </c>
      <c r="R24" s="8" t="s">
        <v>50</v>
      </c>
      <c r="S24" s="9">
        <f>IFERROR(VLOOKUP(R24, 'Lookup Values'!$A$23:$B$26, 2, FALSE), 0)</f>
        <v>0</v>
      </c>
      <c r="T24" s="9">
        <f t="shared" si="3"/>
        <v>2</v>
      </c>
      <c r="U24" s="9">
        <f t="shared" si="4"/>
        <v>3</v>
      </c>
      <c r="V24" s="9">
        <v>12</v>
      </c>
      <c r="W24" s="9">
        <v>24</v>
      </c>
      <c r="X24" s="22">
        <f t="shared" si="1"/>
        <v>2.0799999999999999E-2</v>
      </c>
      <c r="Y24" s="43">
        <f>_xlfn.RANK.EQ(X24, $X$5:$X$45, 0) + COUNTIF($X$5:X24, X24) - 1</f>
        <v>27</v>
      </c>
      <c r="Z24" t="str">
        <f t="shared" si="5"/>
        <v>Gas/Emissions Leak</v>
      </c>
      <c r="AA24" t="s">
        <v>121</v>
      </c>
    </row>
    <row r="25" spans="1:27" ht="48" x14ac:dyDescent="0.2">
      <c r="A25" s="13" t="s">
        <v>12</v>
      </c>
      <c r="B25" s="7" t="s">
        <v>40</v>
      </c>
      <c r="C25" s="9">
        <f>IFERROR(VLOOKUP(B25, 'Lookup Values'!$A$2:$B$6, 2, FALSE), 0)</f>
        <v>3</v>
      </c>
      <c r="D25" s="9">
        <f>IF(A25="","",COUNTIF('Incident Log'!$C$5:$C$499,A25))</f>
        <v>0</v>
      </c>
      <c r="E25" s="9">
        <f t="shared" si="2"/>
        <v>0</v>
      </c>
      <c r="F25" s="9">
        <f>IF(A25="","",COUNTIFS('Incident Log'!$C$5:$C$499, A25, 'Incident Log'!$D$5:$D$499, "Yes"))</f>
        <v>0</v>
      </c>
      <c r="G25" s="9">
        <f t="shared" si="0"/>
        <v>0</v>
      </c>
      <c r="H25" s="7" t="s">
        <v>50</v>
      </c>
      <c r="I25" s="7">
        <f>IFERROR(VLOOKUP(H25, 'Lookup Values'!$A$9:$B$12, 2, FALSE), 0)</f>
        <v>0</v>
      </c>
      <c r="J25" s="7" t="s">
        <v>53</v>
      </c>
      <c r="K25" s="7">
        <f>IFERROR(VLOOKUP(J25, 'Lookup Values'!$D$2:$E$5, 2, FALSE), 0)</f>
        <v>0</v>
      </c>
      <c r="L25" s="7" t="s">
        <v>50</v>
      </c>
      <c r="M25" s="7">
        <f>IFERROR(VLOOKUP(L25, 'Lookup Values'!$D$9:$E$12, 2, FALSE), 0)</f>
        <v>0</v>
      </c>
      <c r="N25" s="7" t="s">
        <v>66</v>
      </c>
      <c r="O25" s="7">
        <f>IFERROR(VLOOKUP(N25, 'Lookup Values'!$A$16:$B$19, 2, FALSE), 0)</f>
        <v>1</v>
      </c>
      <c r="P25" s="7" t="s">
        <v>72</v>
      </c>
      <c r="Q25" s="9">
        <f>IFERROR(VLOOKUP(P25, 'Lookup Values'!$D$16:$E$19, 2, FALSE), 0)</f>
        <v>1</v>
      </c>
      <c r="R25" s="7" t="s">
        <v>50</v>
      </c>
      <c r="S25" s="9">
        <f>IFERROR(VLOOKUP(R25, 'Lookup Values'!$A$23:$B$26, 2, FALSE), 0)</f>
        <v>0</v>
      </c>
      <c r="T25" s="9">
        <f t="shared" si="3"/>
        <v>2</v>
      </c>
      <c r="U25" s="9">
        <f t="shared" si="4"/>
        <v>3</v>
      </c>
      <c r="V25" s="9">
        <v>12</v>
      </c>
      <c r="W25" s="9">
        <v>24</v>
      </c>
      <c r="X25" s="22">
        <f t="shared" si="1"/>
        <v>2.0799999999999999E-2</v>
      </c>
      <c r="Y25" s="43">
        <f>_xlfn.RANK.EQ(X25, $X$5:$X$45, 0) + COUNTIF($X$5:X25, X25) - 1</f>
        <v>28</v>
      </c>
      <c r="Z25" t="str">
        <f t="shared" si="5"/>
        <v>Generator Failure</v>
      </c>
      <c r="AA25" t="s">
        <v>121</v>
      </c>
    </row>
    <row r="26" spans="1:27" ht="48" x14ac:dyDescent="0.2">
      <c r="A26" s="12" t="s">
        <v>20</v>
      </c>
      <c r="B26" s="8" t="s">
        <v>42</v>
      </c>
      <c r="C26" s="9">
        <f>IFERROR(VLOOKUP(B26, 'Lookup Values'!$A$2:$B$6, 2, FALSE), 0)</f>
        <v>1</v>
      </c>
      <c r="D26" s="10">
        <f>IF(A26="","",COUNTIF('Incident Log'!$C$5:$C$499,A26))</f>
        <v>0</v>
      </c>
      <c r="E26" s="10">
        <f t="shared" si="2"/>
        <v>0</v>
      </c>
      <c r="F26" s="10">
        <f>IF(A26="","",COUNTIFS('Incident Log'!$C$5:$C$499, A26, 'Incident Log'!$D$5:$D$499, "Yes"))</f>
        <v>0</v>
      </c>
      <c r="G26" s="9">
        <f t="shared" si="0"/>
        <v>0</v>
      </c>
      <c r="H26" s="8" t="s">
        <v>47</v>
      </c>
      <c r="I26" s="7">
        <f>IFERROR(VLOOKUP(H26, 'Lookup Values'!$A$9:$B$12, 2, FALSE), 0)</f>
        <v>3</v>
      </c>
      <c r="J26" s="8" t="s">
        <v>50</v>
      </c>
      <c r="K26" s="7">
        <f>IFERROR(VLOOKUP(J26, 'Lookup Values'!$D$2:$E$5, 2, FALSE), 0)</f>
        <v>0</v>
      </c>
      <c r="L26" s="8" t="s">
        <v>62</v>
      </c>
      <c r="M26" s="7">
        <f>IFERROR(VLOOKUP(L26, 'Lookup Values'!$D$9:$E$12, 2, FALSE), 0)</f>
        <v>1</v>
      </c>
      <c r="N26" s="8" t="s">
        <v>64</v>
      </c>
      <c r="O26" s="7">
        <f>IFERROR(VLOOKUP(N26, 'Lookup Values'!$A$16:$B$19, 2, FALSE), 0)</f>
        <v>4</v>
      </c>
      <c r="P26" s="8" t="s">
        <v>69</v>
      </c>
      <c r="Q26" s="9">
        <f>IFERROR(VLOOKUP(P26, 'Lookup Values'!$D$16:$E$19, 2, FALSE), 0)</f>
        <v>4</v>
      </c>
      <c r="R26" s="8" t="s">
        <v>77</v>
      </c>
      <c r="S26" s="9">
        <f>IFERROR(VLOOKUP(R26, 'Lookup Values'!$A$23:$B$26, 2, FALSE), 0)</f>
        <v>1</v>
      </c>
      <c r="T26" s="9">
        <f t="shared" si="3"/>
        <v>13</v>
      </c>
      <c r="U26" s="9">
        <f t="shared" si="4"/>
        <v>1</v>
      </c>
      <c r="V26" s="9">
        <v>12</v>
      </c>
      <c r="W26" s="9">
        <v>24</v>
      </c>
      <c r="X26" s="22">
        <f t="shared" si="1"/>
        <v>4.5100000000000001E-2</v>
      </c>
      <c r="Y26" s="43">
        <f>_xlfn.RANK.EQ(X26, $X$5:$X$45, 0) + COUNTIF($X$5:X26, X26) - 1</f>
        <v>15</v>
      </c>
      <c r="Z26" t="str">
        <f t="shared" si="5"/>
        <v>Hostage Situation</v>
      </c>
      <c r="AA26" t="s">
        <v>120</v>
      </c>
    </row>
    <row r="27" spans="1:27" ht="48" x14ac:dyDescent="0.2">
      <c r="A27" s="13" t="s">
        <v>13</v>
      </c>
      <c r="B27" s="7" t="s">
        <v>39</v>
      </c>
      <c r="C27" s="9">
        <f>IFERROR(VLOOKUP(B27, 'Lookup Values'!$A$2:$B$6, 2, FALSE), 0)</f>
        <v>4</v>
      </c>
      <c r="D27" s="9">
        <f>IF(A27="","",COUNTIF('Incident Log'!$C$5:$C$499,A27))</f>
        <v>0</v>
      </c>
      <c r="E27" s="9">
        <f t="shared" si="2"/>
        <v>0</v>
      </c>
      <c r="F27" s="9">
        <f>IF(A27="","",COUNTIFS('Incident Log'!$C$5:$C$499, A27, 'Incident Log'!$D$5:$D$499, "Yes"))</f>
        <v>0</v>
      </c>
      <c r="G27" s="9">
        <f t="shared" si="0"/>
        <v>0</v>
      </c>
      <c r="H27" s="7" t="s">
        <v>50</v>
      </c>
      <c r="I27" s="7">
        <f>IFERROR(VLOOKUP(H27, 'Lookup Values'!$A$9:$B$12, 2, FALSE), 0)</f>
        <v>0</v>
      </c>
      <c r="J27" s="7" t="s">
        <v>53</v>
      </c>
      <c r="K27" s="7">
        <f>IFERROR(VLOOKUP(J27, 'Lookup Values'!$D$2:$E$5, 2, FALSE), 0)</f>
        <v>0</v>
      </c>
      <c r="L27" s="7" t="s">
        <v>62</v>
      </c>
      <c r="M27" s="7">
        <f>IFERROR(VLOOKUP(L27, 'Lookup Values'!$D$9:$E$12, 2, FALSE), 0)</f>
        <v>1</v>
      </c>
      <c r="N27" s="7" t="s">
        <v>66</v>
      </c>
      <c r="O27" s="7">
        <f>IFERROR(VLOOKUP(N27, 'Lookup Values'!$A$16:$B$19, 2, FALSE), 0)</f>
        <v>1</v>
      </c>
      <c r="P27" s="7" t="s">
        <v>72</v>
      </c>
      <c r="Q27" s="9">
        <f>IFERROR(VLOOKUP(P27, 'Lookup Values'!$D$16:$E$19, 2, FALSE), 0)</f>
        <v>1</v>
      </c>
      <c r="R27" s="7" t="s">
        <v>50</v>
      </c>
      <c r="S27" s="9">
        <f>IFERROR(VLOOKUP(R27, 'Lookup Values'!$A$23:$B$26, 2, FALSE), 0)</f>
        <v>0</v>
      </c>
      <c r="T27" s="9">
        <f t="shared" si="3"/>
        <v>3</v>
      </c>
      <c r="U27" s="9">
        <f t="shared" si="4"/>
        <v>4</v>
      </c>
      <c r="V27" s="9">
        <v>12</v>
      </c>
      <c r="W27" s="9">
        <v>24</v>
      </c>
      <c r="X27" s="22">
        <f t="shared" si="1"/>
        <v>4.1700000000000001E-2</v>
      </c>
      <c r="Y27" s="43">
        <f>_xlfn.RANK.EQ(X27, $X$5:$X$45, 0) + COUNTIF($X$5:X27, X27) - 1</f>
        <v>17</v>
      </c>
      <c r="Z27" t="str">
        <f t="shared" si="5"/>
        <v>HVAC Failure</v>
      </c>
      <c r="AA27" t="s">
        <v>121</v>
      </c>
    </row>
    <row r="28" spans="1:27" ht="32" x14ac:dyDescent="0.2">
      <c r="A28" s="12" t="s">
        <v>125</v>
      </c>
      <c r="B28" s="8" t="s">
        <v>39</v>
      </c>
      <c r="C28" s="9">
        <f>IFERROR(VLOOKUP(B28, 'Lookup Values'!$A$2:$B$6, 2, FALSE), 0)</f>
        <v>4</v>
      </c>
      <c r="D28" s="10">
        <f>IF(A28="","",COUNTIF('Incident Log'!$C$5:$C$499,A28))</f>
        <v>0</v>
      </c>
      <c r="E28" s="10">
        <f t="shared" si="2"/>
        <v>0</v>
      </c>
      <c r="F28" s="10">
        <f>IF(A28="","",COUNTIFS('Incident Log'!$C$5:$C$499, A28, 'Incident Log'!$D$5:$D$499, "Yes"))</f>
        <v>0</v>
      </c>
      <c r="G28" s="9">
        <f t="shared" si="0"/>
        <v>0</v>
      </c>
      <c r="H28" s="8" t="s">
        <v>50</v>
      </c>
      <c r="I28" s="7">
        <f>IFERROR(VLOOKUP(H28, 'Lookup Values'!$A$9:$B$12, 2, FALSE), 0)</f>
        <v>0</v>
      </c>
      <c r="J28" s="8" t="s">
        <v>53</v>
      </c>
      <c r="K28" s="7">
        <f>IFERROR(VLOOKUP(J28, 'Lookup Values'!$D$2:$E$5, 2, FALSE), 0)</f>
        <v>0</v>
      </c>
      <c r="L28" s="8" t="s">
        <v>62</v>
      </c>
      <c r="M28" s="7">
        <f>IFERROR(VLOOKUP(L28, 'Lookup Values'!$D$9:$E$12, 2, FALSE), 0)</f>
        <v>1</v>
      </c>
      <c r="N28" s="8" t="s">
        <v>102</v>
      </c>
      <c r="O28" s="7">
        <f>IFERROR(VLOOKUP(N28, 'Lookup Values'!$A$16:$B$19, 2, FALSE), 0)</f>
        <v>3</v>
      </c>
      <c r="P28" s="8" t="s">
        <v>71</v>
      </c>
      <c r="Q28" s="9">
        <f>IFERROR(VLOOKUP(P28, 'Lookup Values'!$D$16:$E$19, 2, FALSE), 0)</f>
        <v>2</v>
      </c>
      <c r="R28" s="8" t="s">
        <v>50</v>
      </c>
      <c r="S28" s="9">
        <f>IFERROR(VLOOKUP(R28, 'Lookup Values'!$A$23:$B$26, 2, FALSE), 0)</f>
        <v>0</v>
      </c>
      <c r="T28" s="9">
        <f t="shared" si="3"/>
        <v>6</v>
      </c>
      <c r="U28" s="9">
        <f t="shared" si="4"/>
        <v>4</v>
      </c>
      <c r="V28" s="9">
        <v>12</v>
      </c>
      <c r="W28" s="9">
        <v>24</v>
      </c>
      <c r="X28" s="22">
        <f t="shared" si="1"/>
        <v>8.3299999999999999E-2</v>
      </c>
      <c r="Y28" s="43">
        <f>_xlfn.RANK.EQ(X28, $X$5:$X$45, 0) + COUNTIF($X$5:X28, X28) - 1</f>
        <v>7</v>
      </c>
      <c r="Z28" t="str">
        <f t="shared" si="5"/>
        <v>Information Technology Failure</v>
      </c>
      <c r="AA28" t="s">
        <v>121</v>
      </c>
    </row>
    <row r="29" spans="1:27" ht="32" x14ac:dyDescent="0.2">
      <c r="A29" s="13" t="s">
        <v>21</v>
      </c>
      <c r="B29" s="7" t="s">
        <v>42</v>
      </c>
      <c r="C29" s="9">
        <f>IFERROR(VLOOKUP(B29, 'Lookup Values'!$A$2:$B$6, 2, FALSE), 0)</f>
        <v>1</v>
      </c>
      <c r="D29" s="9">
        <f>IF(A29="","",COUNTIF('Incident Log'!$C$5:$C$499,A29))</f>
        <v>0</v>
      </c>
      <c r="E29" s="9">
        <f t="shared" si="2"/>
        <v>0</v>
      </c>
      <c r="F29" s="9">
        <f>IF(A29="","",COUNTIFS('Incident Log'!$C$5:$C$499, A29, 'Incident Log'!$D$5:$D$499, "Yes"))</f>
        <v>0</v>
      </c>
      <c r="G29" s="9">
        <f t="shared" si="0"/>
        <v>0</v>
      </c>
      <c r="H29" s="7" t="s">
        <v>50</v>
      </c>
      <c r="I29" s="7">
        <f>IFERROR(VLOOKUP(H29, 'Lookup Values'!$A$9:$B$12, 2, FALSE), 0)</f>
        <v>0</v>
      </c>
      <c r="J29" s="7" t="s">
        <v>53</v>
      </c>
      <c r="K29" s="7">
        <f>IFERROR(VLOOKUP(J29, 'Lookup Values'!$D$2:$E$5, 2, FALSE), 0)</f>
        <v>0</v>
      </c>
      <c r="L29" s="7" t="s">
        <v>59</v>
      </c>
      <c r="M29" s="7">
        <f>IFERROR(VLOOKUP(L29, 'Lookup Values'!$D$9:$E$12, 2, FALSE), 0)</f>
        <v>4</v>
      </c>
      <c r="N29" s="7" t="s">
        <v>64</v>
      </c>
      <c r="O29" s="7">
        <f>IFERROR(VLOOKUP(N29, 'Lookup Values'!$A$16:$B$19, 2, FALSE), 0)</f>
        <v>4</v>
      </c>
      <c r="P29" s="7" t="s">
        <v>71</v>
      </c>
      <c r="Q29" s="9">
        <f>IFERROR(VLOOKUP(P29, 'Lookup Values'!$D$16:$E$19, 2, FALSE), 0)</f>
        <v>2</v>
      </c>
      <c r="R29" s="7" t="s">
        <v>50</v>
      </c>
      <c r="S29" s="9">
        <f>IFERROR(VLOOKUP(R29, 'Lookup Values'!$A$23:$B$26, 2, FALSE), 0)</f>
        <v>0</v>
      </c>
      <c r="T29" s="9">
        <f t="shared" si="3"/>
        <v>10</v>
      </c>
      <c r="U29" s="9">
        <f t="shared" si="4"/>
        <v>1</v>
      </c>
      <c r="V29" s="9">
        <v>12</v>
      </c>
      <c r="W29" s="9">
        <v>24</v>
      </c>
      <c r="X29" s="22">
        <f t="shared" si="1"/>
        <v>3.4700000000000002E-2</v>
      </c>
      <c r="Y29" s="43">
        <f>_xlfn.RANK.EQ(X29, $X$5:$X$45, 0) + COUNTIF($X$5:X29, X29) - 1</f>
        <v>19</v>
      </c>
      <c r="Z29" t="str">
        <f t="shared" si="5"/>
        <v>Labor Action/Strike/Picketing</v>
      </c>
      <c r="AA29" t="s">
        <v>120</v>
      </c>
    </row>
    <row r="30" spans="1:27" ht="48" x14ac:dyDescent="0.2">
      <c r="A30" s="12" t="s">
        <v>111</v>
      </c>
      <c r="B30" s="8" t="s">
        <v>42</v>
      </c>
      <c r="C30" s="9">
        <f>IFERROR(VLOOKUP(B30, 'Lookup Values'!$A$2:$B$6, 2, FALSE), 0)</f>
        <v>1</v>
      </c>
      <c r="D30" s="10">
        <f>IF(A30="","",COUNTIF('Incident Log'!$C$5:$C$499,A30))</f>
        <v>0</v>
      </c>
      <c r="E30" s="10">
        <f t="shared" si="2"/>
        <v>0</v>
      </c>
      <c r="F30" s="10">
        <f>IF(A30="","",COUNTIFS('Incident Log'!$C$5:$C$499, A30, 'Incident Log'!$D$5:$D$499, "Yes"))</f>
        <v>0</v>
      </c>
      <c r="G30" s="9">
        <f t="shared" si="0"/>
        <v>0</v>
      </c>
      <c r="H30" s="8" t="s">
        <v>50</v>
      </c>
      <c r="I30" s="7">
        <f>IFERROR(VLOOKUP(H30, 'Lookup Values'!$A$9:$B$12, 2, FALSE), 0)</f>
        <v>0</v>
      </c>
      <c r="J30" s="8" t="s">
        <v>50</v>
      </c>
      <c r="K30" s="7">
        <f>IFERROR(VLOOKUP(J30, 'Lookup Values'!$D$2:$E$5, 2, FALSE), 0)</f>
        <v>0</v>
      </c>
      <c r="L30" s="8" t="s">
        <v>50</v>
      </c>
      <c r="M30" s="7">
        <f>IFERROR(VLOOKUP(L30, 'Lookup Values'!$D$9:$E$12, 2, FALSE), 0)</f>
        <v>0</v>
      </c>
      <c r="N30" s="8" t="s">
        <v>66</v>
      </c>
      <c r="O30" s="7">
        <f>IFERROR(VLOOKUP(N30, 'Lookup Values'!$A$16:$B$19, 2, FALSE), 0)</f>
        <v>1</v>
      </c>
      <c r="P30" s="8" t="s">
        <v>72</v>
      </c>
      <c r="Q30" s="9">
        <f>IFERROR(VLOOKUP(P30, 'Lookup Values'!$D$16:$E$19, 2, FALSE), 0)</f>
        <v>1</v>
      </c>
      <c r="R30" s="8" t="s">
        <v>77</v>
      </c>
      <c r="S30" s="9">
        <f>IFERROR(VLOOKUP(R30, 'Lookup Values'!$A$23:$B$26, 2, FALSE), 0)</f>
        <v>1</v>
      </c>
      <c r="T30" s="9">
        <f t="shared" si="3"/>
        <v>3</v>
      </c>
      <c r="U30" s="9">
        <f t="shared" si="4"/>
        <v>1</v>
      </c>
      <c r="V30" s="9">
        <v>12</v>
      </c>
      <c r="W30" s="9">
        <v>24</v>
      </c>
      <c r="X30" s="22">
        <f t="shared" si="1"/>
        <v>1.04E-2</v>
      </c>
      <c r="Y30" s="43">
        <f>_xlfn.RANK.EQ(X30, $X$5:$X$45, 0) + COUNTIF($X$5:X30, X30) - 1</f>
        <v>33</v>
      </c>
      <c r="Z30" t="str">
        <f t="shared" si="5"/>
        <v>Power Outage</v>
      </c>
      <c r="AA30" t="s">
        <v>121</v>
      </c>
    </row>
    <row r="31" spans="1:27" ht="32" x14ac:dyDescent="0.2">
      <c r="A31" s="13" t="s">
        <v>126</v>
      </c>
      <c r="B31" s="7" t="s">
        <v>40</v>
      </c>
      <c r="C31" s="9">
        <f>IFERROR(VLOOKUP(B31, 'Lookup Values'!$A$2:$B$6, 2, FALSE), 0)</f>
        <v>3</v>
      </c>
      <c r="D31" s="9">
        <f>IF(A31="","",COUNTIF('Incident Log'!$C$5:$C$499,A31))</f>
        <v>0</v>
      </c>
      <c r="E31" s="9">
        <f t="shared" si="2"/>
        <v>0</v>
      </c>
      <c r="F31" s="9">
        <f>IF(A31="","",COUNTIFS('Incident Log'!$C$5:$C$499, A31, 'Incident Log'!$D$5:$D$499, "Yes"))</f>
        <v>0</v>
      </c>
      <c r="G31" s="9">
        <f t="shared" si="0"/>
        <v>0</v>
      </c>
      <c r="H31" s="7" t="s">
        <v>50</v>
      </c>
      <c r="I31" s="7"/>
      <c r="J31" s="7" t="s">
        <v>96</v>
      </c>
      <c r="K31" s="7">
        <f>IFERROR(VLOOKUP(J31, 'Lookup Values'!$D$2:$E$5, 2, FALSE), 0)</f>
        <v>2</v>
      </c>
      <c r="L31" s="7" t="s">
        <v>60</v>
      </c>
      <c r="M31" s="7">
        <f>IFERROR(VLOOKUP(L31, 'Lookup Values'!$D$9:$E$12, 2, FALSE), 0)</f>
        <v>3</v>
      </c>
      <c r="N31" s="7" t="s">
        <v>64</v>
      </c>
      <c r="O31" s="7">
        <f>IFERROR(VLOOKUP(N31, 'Lookup Values'!$A$16:$B$19, 2, FALSE), 0)</f>
        <v>4</v>
      </c>
      <c r="P31" s="7" t="s">
        <v>70</v>
      </c>
      <c r="Q31" s="9">
        <f>IFERROR(VLOOKUP(P31, 'Lookup Values'!$D$16:$E$19, 2, FALSE), 0)</f>
        <v>3</v>
      </c>
      <c r="R31" s="7" t="s">
        <v>50</v>
      </c>
      <c r="S31" s="9">
        <f>IFERROR(VLOOKUP(R31, 'Lookup Values'!$A$23:$B$26, 2, FALSE), 0)</f>
        <v>0</v>
      </c>
      <c r="T31" s="9">
        <f t="shared" si="3"/>
        <v>12</v>
      </c>
      <c r="U31" s="9">
        <f t="shared" si="4"/>
        <v>3</v>
      </c>
      <c r="V31" s="9">
        <v>12</v>
      </c>
      <c r="W31" s="9">
        <v>24</v>
      </c>
      <c r="X31" s="22">
        <f t="shared" si="1"/>
        <v>0.125</v>
      </c>
      <c r="Y31" s="43">
        <f>_xlfn.RANK.EQ(X31, $X$5:$X$45, 0) + COUNTIF($X$5:X31, X31) - 1</f>
        <v>3</v>
      </c>
      <c r="Z31" t="str">
        <f t="shared" si="5"/>
        <v>Ransomeware Attack</v>
      </c>
      <c r="AA31" t="s">
        <v>120</v>
      </c>
    </row>
    <row r="32" spans="1:27" ht="48" x14ac:dyDescent="0.2">
      <c r="A32" s="12" t="s">
        <v>127</v>
      </c>
      <c r="B32" s="8" t="s">
        <v>41</v>
      </c>
      <c r="C32" s="9">
        <f>IFERROR(VLOOKUP(B32, 'Lookup Values'!$A$2:$B$6, 2, FALSE), 0)</f>
        <v>2</v>
      </c>
      <c r="D32" s="10">
        <f>IF(A32="","",COUNTIF('Incident Log'!$C$5:$C$499,A32))</f>
        <v>0</v>
      </c>
      <c r="E32" s="10">
        <f t="shared" si="2"/>
        <v>0</v>
      </c>
      <c r="F32" s="10">
        <f>IF(A32="","",COUNTIFS('Incident Log'!$C$5:$C$499, A32, 'Incident Log'!$D$5:$D$499, "Yes"))</f>
        <v>0</v>
      </c>
      <c r="G32" s="9">
        <f t="shared" si="0"/>
        <v>0</v>
      </c>
      <c r="H32" s="8" t="s">
        <v>50</v>
      </c>
      <c r="I32" s="8">
        <f>IF(H32='Lookup Values'!$A$9,4,IF(H32='Lookup Values'!$A$10,3,IF(H32='Lookup Values'!$A$11,2,IF(H32='Lookup Values'!$A$12,1,0))))</f>
        <v>0</v>
      </c>
      <c r="J32" s="8" t="s">
        <v>50</v>
      </c>
      <c r="K32" s="7">
        <f>IFERROR(VLOOKUP(J32, 'Lookup Values'!$D$2:$E$5, 2, FALSE), 0)</f>
        <v>0</v>
      </c>
      <c r="L32" s="8" t="s">
        <v>62</v>
      </c>
      <c r="M32" s="7">
        <f>IFERROR(VLOOKUP(L32, 'Lookup Values'!$D$9:$E$12, 2, FALSE), 0)</f>
        <v>1</v>
      </c>
      <c r="N32" s="8" t="s">
        <v>66</v>
      </c>
      <c r="O32" s="7">
        <f>IFERROR(VLOOKUP(N32, 'Lookup Values'!$A$16:$B$19, 2, FALSE), 0)</f>
        <v>1</v>
      </c>
      <c r="P32" s="8" t="s">
        <v>72</v>
      </c>
      <c r="Q32" s="9">
        <f>IFERROR(VLOOKUP(P32, 'Lookup Values'!$D$16:$E$19, 2, FALSE), 0)</f>
        <v>1</v>
      </c>
      <c r="R32" s="8" t="s">
        <v>77</v>
      </c>
      <c r="S32" s="9">
        <f>IFERROR(VLOOKUP(R32, 'Lookup Values'!$A$23:$B$26, 2, FALSE), 0)</f>
        <v>1</v>
      </c>
      <c r="T32" s="9">
        <f t="shared" si="3"/>
        <v>4</v>
      </c>
      <c r="U32" s="9">
        <f t="shared" si="4"/>
        <v>2</v>
      </c>
      <c r="V32" s="9">
        <v>12</v>
      </c>
      <c r="W32" s="9">
        <v>24</v>
      </c>
      <c r="X32" s="22">
        <f t="shared" si="1"/>
        <v>2.7799999999999998E-2</v>
      </c>
      <c r="Y32" s="43">
        <f>_xlfn.RANK.EQ(X32, $X$5:$X$45, 0) + COUNTIF($X$5:X32, X32) - 1</f>
        <v>23</v>
      </c>
      <c r="Z32" t="str">
        <f t="shared" si="5"/>
        <v>Riot</v>
      </c>
      <c r="AA32" t="s">
        <v>121</v>
      </c>
    </row>
    <row r="33" spans="1:27" ht="48" x14ac:dyDescent="0.2">
      <c r="A33" s="13" t="s">
        <v>28</v>
      </c>
      <c r="B33" s="7" t="s">
        <v>40</v>
      </c>
      <c r="C33" s="9">
        <f>IFERROR(VLOOKUP(B33, 'Lookup Values'!$A$2:$B$6, 2, FALSE), 0)</f>
        <v>3</v>
      </c>
      <c r="D33" s="9">
        <f>IF(A33="","",COUNTIF('Incident Log'!$C$5:$C$499,A33))</f>
        <v>0</v>
      </c>
      <c r="E33" s="9">
        <f t="shared" si="2"/>
        <v>0</v>
      </c>
      <c r="F33" s="9">
        <f>IF(A33="","",COUNTIFS('Incident Log'!$C$5:$C$499, A33, 'Incident Log'!$D$5:$D$499, "Yes"))</f>
        <v>0</v>
      </c>
      <c r="G33" s="9">
        <f t="shared" si="0"/>
        <v>0</v>
      </c>
      <c r="H33" s="7" t="s">
        <v>50</v>
      </c>
      <c r="I33" s="7">
        <f>IF(H33='Lookup Values'!$A$9,4,IF(H33='Lookup Values'!$A$10,3,IF(H33='Lookup Values'!$A$11,2,IF(H33='Lookup Values'!$A$12,1,0))))</f>
        <v>0</v>
      </c>
      <c r="J33" s="7" t="s">
        <v>50</v>
      </c>
      <c r="K33" s="7">
        <f>IFERROR(VLOOKUP(J33, 'Lookup Values'!$D$2:$E$5, 2, FALSE), 0)</f>
        <v>0</v>
      </c>
      <c r="L33" s="7" t="s">
        <v>50</v>
      </c>
      <c r="M33" s="7">
        <f>IFERROR(VLOOKUP(L33, 'Lookup Values'!$D$9:$E$12, 2, FALSE), 0)</f>
        <v>0</v>
      </c>
      <c r="N33" s="7" t="s">
        <v>50</v>
      </c>
      <c r="O33" s="7">
        <f>IFERROR(VLOOKUP(N33, 'Lookup Values'!$A$16:$B$19, 2, FALSE), 0)</f>
        <v>0</v>
      </c>
      <c r="P33" s="7" t="s">
        <v>50</v>
      </c>
      <c r="Q33" s="9">
        <f>IFERROR(VLOOKUP(P33, 'Lookup Values'!$D$16:$E$19, 2, FALSE), 0)</f>
        <v>0</v>
      </c>
      <c r="R33" s="7" t="s">
        <v>77</v>
      </c>
      <c r="S33" s="9">
        <f>IFERROR(VLOOKUP(R33, 'Lookup Values'!$A$23:$B$26, 2, FALSE), 0)</f>
        <v>1</v>
      </c>
      <c r="T33" s="9">
        <f t="shared" si="3"/>
        <v>1</v>
      </c>
      <c r="U33" s="9">
        <f t="shared" si="4"/>
        <v>3</v>
      </c>
      <c r="V33" s="9">
        <v>12</v>
      </c>
      <c r="W33" s="9">
        <v>24</v>
      </c>
      <c r="X33" s="22">
        <f t="shared" si="1"/>
        <v>1.04E-2</v>
      </c>
      <c r="Y33" s="43">
        <f>_xlfn.RANK.EQ(X33, $X$5:$X$45, 0) + COUNTIF($X$5:X33, X33) - 1</f>
        <v>34</v>
      </c>
      <c r="Z33" t="str">
        <f t="shared" si="5"/>
        <v>Severe Weather</v>
      </c>
      <c r="AA33" t="s">
        <v>119</v>
      </c>
    </row>
    <row r="34" spans="1:27" ht="48" x14ac:dyDescent="0.2">
      <c r="A34" s="12" t="s">
        <v>14</v>
      </c>
      <c r="B34" s="8" t="s">
        <v>42</v>
      </c>
      <c r="C34" s="9">
        <f>IFERROR(VLOOKUP(B34, 'Lookup Values'!$A$2:$B$6, 2, FALSE), 0)</f>
        <v>1</v>
      </c>
      <c r="D34" s="10">
        <f>IF(A34="","",COUNTIF('Incident Log'!$C$5:$C$499,A34))</f>
        <v>0</v>
      </c>
      <c r="E34" s="10">
        <f t="shared" si="2"/>
        <v>0</v>
      </c>
      <c r="F34" s="10">
        <f>IF(A34="","",COUNTIFS('Incident Log'!$C$5:$C$499, A34, 'Incident Log'!$D$5:$D$499, "Yes"))</f>
        <v>0</v>
      </c>
      <c r="G34" s="9">
        <f t="shared" si="0"/>
        <v>0</v>
      </c>
      <c r="H34" s="8" t="s">
        <v>50</v>
      </c>
      <c r="I34" s="8">
        <f>IF(H34='Lookup Values'!$A$9,4,IF(H34='Lookup Values'!$A$10,3,IF(H34='Lookup Values'!$A$11,2,IF(H34='Lookup Values'!$A$12,1,0))))</f>
        <v>0</v>
      </c>
      <c r="J34" s="8" t="s">
        <v>50</v>
      </c>
      <c r="K34" s="7">
        <f>IFERROR(VLOOKUP(J34, 'Lookup Values'!$D$2:$E$5, 2, FALSE), 0)</f>
        <v>0</v>
      </c>
      <c r="L34" s="8" t="s">
        <v>62</v>
      </c>
      <c r="M34" s="7">
        <f>IFERROR(VLOOKUP(L34, 'Lookup Values'!$D$9:$E$12, 2, FALSE), 0)</f>
        <v>1</v>
      </c>
      <c r="N34" s="8" t="s">
        <v>66</v>
      </c>
      <c r="O34" s="7">
        <f>IFERROR(VLOOKUP(N34, 'Lookup Values'!$A$16:$B$19, 2, FALSE), 0)</f>
        <v>1</v>
      </c>
      <c r="P34" s="8" t="s">
        <v>72</v>
      </c>
      <c r="Q34" s="9">
        <f>IFERROR(VLOOKUP(P34, 'Lookup Values'!$D$16:$E$19, 2, FALSE), 0)</f>
        <v>1</v>
      </c>
      <c r="R34" s="8" t="s">
        <v>77</v>
      </c>
      <c r="S34" s="9">
        <f>IFERROR(VLOOKUP(R34, 'Lookup Values'!$A$23:$B$26, 2, FALSE), 0)</f>
        <v>1</v>
      </c>
      <c r="T34" s="9">
        <f t="shared" si="3"/>
        <v>4</v>
      </c>
      <c r="U34" s="9">
        <f t="shared" si="4"/>
        <v>1</v>
      </c>
      <c r="V34" s="9">
        <v>12</v>
      </c>
      <c r="W34" s="9">
        <v>24</v>
      </c>
      <c r="X34" s="22">
        <f t="shared" si="1"/>
        <v>1.3899999999999999E-2</v>
      </c>
      <c r="Y34" s="43">
        <f>_xlfn.RANK.EQ(X34, $X$5:$X$45, 0) + COUNTIF($X$5:X34, X34) - 1</f>
        <v>30</v>
      </c>
      <c r="Z34" t="str">
        <f t="shared" si="5"/>
        <v>Sewer Failure</v>
      </c>
      <c r="AA34" t="s">
        <v>121</v>
      </c>
    </row>
    <row r="35" spans="1:27" ht="32" x14ac:dyDescent="0.2">
      <c r="A35" s="13" t="s">
        <v>16</v>
      </c>
      <c r="B35" s="7" t="s">
        <v>40</v>
      </c>
      <c r="C35" s="9">
        <f>IFERROR(VLOOKUP(B35, 'Lookup Values'!$A$2:$B$6, 2, FALSE), 0)</f>
        <v>3</v>
      </c>
      <c r="D35" s="9">
        <f>IF(A35="","",COUNTIF('Incident Log'!$C$5:$C$499,A35))</f>
        <v>0</v>
      </c>
      <c r="E35" s="9">
        <f t="shared" si="2"/>
        <v>0</v>
      </c>
      <c r="F35" s="9">
        <f>IF(A35="","",COUNTIFS('Incident Log'!$C$5:$C$499, A35, 'Incident Log'!$D$5:$D$499, "Yes"))</f>
        <v>0</v>
      </c>
      <c r="G35" s="9">
        <f t="shared" si="0"/>
        <v>0</v>
      </c>
      <c r="H35" s="7" t="s">
        <v>50</v>
      </c>
      <c r="I35" s="7">
        <f>IF(H35='Lookup Values'!$A$9,4,IF(H35='Lookup Values'!$A$10,3,IF(H35='Lookup Values'!$A$11,2,IF(H35='Lookup Values'!$A$12,1,0))))</f>
        <v>0</v>
      </c>
      <c r="J35" s="7" t="s">
        <v>97</v>
      </c>
      <c r="K35" s="7">
        <f>IFERROR(VLOOKUP(J35, 'Lookup Values'!$D$2:$E$5, 2, FALSE), 0)</f>
        <v>1</v>
      </c>
      <c r="L35" s="7" t="s">
        <v>50</v>
      </c>
      <c r="M35" s="7">
        <f>IFERROR(VLOOKUP(L35, 'Lookup Values'!$D$9:$E$12, 2, FALSE), 0)</f>
        <v>0</v>
      </c>
      <c r="N35" s="7" t="s">
        <v>50</v>
      </c>
      <c r="O35" s="7">
        <f>IFERROR(VLOOKUP(N35, 'Lookup Values'!$A$16:$B$19, 2, FALSE), 0)</f>
        <v>0</v>
      </c>
      <c r="P35" s="7" t="s">
        <v>71</v>
      </c>
      <c r="Q35" s="9">
        <f>IFERROR(VLOOKUP(P35, 'Lookup Values'!$D$16:$E$19, 2, FALSE), 0)</f>
        <v>2</v>
      </c>
      <c r="R35" s="7" t="s">
        <v>50</v>
      </c>
      <c r="S35" s="9">
        <f>IFERROR(VLOOKUP(R35, 'Lookup Values'!$A$23:$B$26, 2, FALSE), 0)</f>
        <v>0</v>
      </c>
      <c r="T35" s="9">
        <f t="shared" si="3"/>
        <v>3</v>
      </c>
      <c r="U35" s="9">
        <f t="shared" si="4"/>
        <v>3</v>
      </c>
      <c r="V35" s="9">
        <v>12</v>
      </c>
      <c r="W35" s="9">
        <v>24</v>
      </c>
      <c r="X35" s="22">
        <f t="shared" si="1"/>
        <v>3.1300000000000001E-2</v>
      </c>
      <c r="Y35" s="43">
        <f>_xlfn.RANK.EQ(X35, $X$5:$X$45, 0) + COUNTIF($X$5:X35, X35) - 1</f>
        <v>20</v>
      </c>
      <c r="Z35" t="str">
        <f t="shared" si="5"/>
        <v>Supply Shortage</v>
      </c>
      <c r="AA35" t="s">
        <v>121</v>
      </c>
    </row>
    <row r="36" spans="1:27" ht="48" x14ac:dyDescent="0.2">
      <c r="A36" s="12" t="s">
        <v>22</v>
      </c>
      <c r="B36" s="8" t="s">
        <v>39</v>
      </c>
      <c r="C36" s="9">
        <f>IFERROR(VLOOKUP(B36, 'Lookup Values'!$A$2:$B$6, 2, FALSE), 0)</f>
        <v>4</v>
      </c>
      <c r="D36" s="10">
        <f>IF(A36="","",COUNTIF('Incident Log'!$C$5:$C$499,A36))</f>
        <v>0</v>
      </c>
      <c r="E36" s="10">
        <f t="shared" si="2"/>
        <v>0</v>
      </c>
      <c r="F36" s="10">
        <f>IF(A36="","",COUNTIFS('Incident Log'!$C$5:$C$499, A36, 'Incident Log'!$D$5:$D$499, "Yes"))</f>
        <v>0</v>
      </c>
      <c r="G36" s="9">
        <f t="shared" si="0"/>
        <v>0</v>
      </c>
      <c r="H36" s="8" t="s">
        <v>48</v>
      </c>
      <c r="I36" s="8">
        <f>IF(H36='Lookup Values'!$A$9,4,IF(H36='Lookup Values'!$A$10,3,IF(H36='Lookup Values'!$A$11,2,IF(H36='Lookup Values'!$A$12,1,0))))</f>
        <v>2</v>
      </c>
      <c r="J36" s="8" t="s">
        <v>50</v>
      </c>
      <c r="K36" s="7">
        <f>IFERROR(VLOOKUP(J36, 'Lookup Values'!$D$2:$E$5, 2, FALSE), 0)</f>
        <v>0</v>
      </c>
      <c r="L36" s="8" t="s">
        <v>62</v>
      </c>
      <c r="M36" s="7">
        <f>IFERROR(VLOOKUP(L36, 'Lookup Values'!$D$9:$E$12, 2, FALSE), 0)</f>
        <v>1</v>
      </c>
      <c r="N36" s="8" t="s">
        <v>102</v>
      </c>
      <c r="O36" s="7">
        <f>IFERROR(VLOOKUP(N36, 'Lookup Values'!$A$16:$B$19, 2, FALSE), 0)</f>
        <v>3</v>
      </c>
      <c r="P36" s="8" t="s">
        <v>72</v>
      </c>
      <c r="Q36" s="9">
        <f>IFERROR(VLOOKUP(P36, 'Lookup Values'!$D$16:$E$19, 2, FALSE), 0)</f>
        <v>1</v>
      </c>
      <c r="R36" s="8" t="s">
        <v>77</v>
      </c>
      <c r="S36" s="9">
        <f>IFERROR(VLOOKUP(R36, 'Lookup Values'!$A$23:$B$26, 2, FALSE), 0)</f>
        <v>1</v>
      </c>
      <c r="T36" s="9">
        <f t="shared" si="3"/>
        <v>8</v>
      </c>
      <c r="U36" s="9">
        <f t="shared" si="4"/>
        <v>4</v>
      </c>
      <c r="V36" s="9">
        <v>12</v>
      </c>
      <c r="W36" s="9">
        <v>24</v>
      </c>
      <c r="X36" s="22">
        <f t="shared" si="1"/>
        <v>0.1111</v>
      </c>
      <c r="Y36" s="43">
        <f>_xlfn.RANK.EQ(X36, $X$5:$X$45, 0) + COUNTIF($X$5:X36, X36) - 1</f>
        <v>4</v>
      </c>
      <c r="Z36" t="str">
        <f t="shared" si="5"/>
        <v>Suspicious Package/Substance</v>
      </c>
      <c r="AA36" t="s">
        <v>120</v>
      </c>
    </row>
    <row r="37" spans="1:27" ht="48" x14ac:dyDescent="0.2">
      <c r="A37" s="13" t="s">
        <v>30</v>
      </c>
      <c r="B37" s="7" t="s">
        <v>39</v>
      </c>
      <c r="C37" s="9">
        <f>IFERROR(VLOOKUP(B37, 'Lookup Values'!$A$2:$B$6, 2, FALSE), 0)</f>
        <v>4</v>
      </c>
      <c r="D37" s="9">
        <f>IF(A37="","",COUNTIF('Incident Log'!$C$5:$C$499,A37))</f>
        <v>0</v>
      </c>
      <c r="E37" s="9">
        <f t="shared" si="2"/>
        <v>0</v>
      </c>
      <c r="F37" s="9">
        <f>IF(A37="","",COUNTIFS('Incident Log'!$C$5:$C$499, A37, 'Incident Log'!$D$5:$D$499, "Yes"))</f>
        <v>0</v>
      </c>
      <c r="G37" s="9">
        <f t="shared" si="0"/>
        <v>0</v>
      </c>
      <c r="H37" s="7" t="s">
        <v>50</v>
      </c>
      <c r="I37" s="7">
        <f>IF(H37='Lookup Values'!$A$9,4,IF(H37='Lookup Values'!$A$10,3,IF(H37='Lookup Values'!$A$11,2,IF(H37='Lookup Values'!$A$12,1,0))))</f>
        <v>0</v>
      </c>
      <c r="J37" s="7" t="s">
        <v>50</v>
      </c>
      <c r="K37" s="7">
        <f>IFERROR(VLOOKUP(J37, 'Lookup Values'!$D$2:$E$5, 2, FALSE), 0)</f>
        <v>0</v>
      </c>
      <c r="L37" s="7" t="s">
        <v>50</v>
      </c>
      <c r="M37" s="7">
        <f>IFERROR(VLOOKUP(L37, 'Lookup Values'!$D$9:$E$12, 2, FALSE), 0)</f>
        <v>0</v>
      </c>
      <c r="N37" s="7" t="s">
        <v>50</v>
      </c>
      <c r="O37" s="7">
        <f>IFERROR(VLOOKUP(N37, 'Lookup Values'!$A$16:$B$19, 2, FALSE), 0)</f>
        <v>0</v>
      </c>
      <c r="P37" s="7" t="s">
        <v>50</v>
      </c>
      <c r="Q37" s="9">
        <f>IFERROR(VLOOKUP(P37, 'Lookup Values'!$D$16:$E$19, 2, FALSE), 0)</f>
        <v>0</v>
      </c>
      <c r="R37" s="7" t="s">
        <v>77</v>
      </c>
      <c r="S37" s="9">
        <f>IFERROR(VLOOKUP(R37, 'Lookup Values'!$A$23:$B$26, 2, FALSE), 0)</f>
        <v>1</v>
      </c>
      <c r="T37" s="9">
        <f t="shared" si="3"/>
        <v>1</v>
      </c>
      <c r="U37" s="9">
        <f t="shared" si="4"/>
        <v>4</v>
      </c>
      <c r="V37" s="9">
        <v>12</v>
      </c>
      <c r="W37" s="9">
        <v>24</v>
      </c>
      <c r="X37" s="22">
        <f t="shared" si="1"/>
        <v>1.3899999999999999E-2</v>
      </c>
      <c r="Y37" s="43">
        <f>_xlfn.RANK.EQ(X37, $X$5:$X$45, 0) + COUNTIF($X$5:X37, X37) - 1</f>
        <v>31</v>
      </c>
      <c r="Z37" t="str">
        <f t="shared" si="5"/>
        <v>Temperature Extremes</v>
      </c>
      <c r="AA37" t="s">
        <v>119</v>
      </c>
    </row>
    <row r="38" spans="1:27" ht="48" x14ac:dyDescent="0.2">
      <c r="A38" s="12" t="s">
        <v>34</v>
      </c>
      <c r="B38" s="8" t="s">
        <v>42</v>
      </c>
      <c r="C38" s="9">
        <f>IFERROR(VLOOKUP(B38, 'Lookup Values'!$A$2:$B$6, 2, FALSE), 0)</f>
        <v>1</v>
      </c>
      <c r="D38" s="10">
        <f>IF(A38="","",COUNTIF('Incident Log'!$C$5:$C$499,A38))</f>
        <v>0</v>
      </c>
      <c r="E38" s="10">
        <f t="shared" si="2"/>
        <v>0</v>
      </c>
      <c r="F38" s="10">
        <f>IF(A38="","",COUNTIFS('Incident Log'!$C$5:$C$499, A38, 'Incident Log'!$D$5:$D$499, "Yes"))</f>
        <v>0</v>
      </c>
      <c r="G38" s="9">
        <f t="shared" si="0"/>
        <v>0</v>
      </c>
      <c r="H38" s="8" t="s">
        <v>46</v>
      </c>
      <c r="I38" s="8">
        <f>IF(H38='Lookup Values'!$A$9,4,IF(H38='Lookup Values'!$A$10,3,IF(H38='Lookup Values'!$A$11,2,IF(H38='Lookup Values'!$A$12,1,0))))</f>
        <v>4</v>
      </c>
      <c r="J38" s="8" t="s">
        <v>96</v>
      </c>
      <c r="K38" s="7">
        <f>IFERROR(VLOOKUP(J38, 'Lookup Values'!$D$2:$E$5, 2, FALSE), 0)</f>
        <v>2</v>
      </c>
      <c r="L38" s="8" t="s">
        <v>59</v>
      </c>
      <c r="M38" s="7">
        <f>IFERROR(VLOOKUP(L38, 'Lookup Values'!$D$9:$E$12, 2, FALSE), 0)</f>
        <v>4</v>
      </c>
      <c r="N38" s="8" t="s">
        <v>64</v>
      </c>
      <c r="O38" s="7">
        <f>IFERROR(VLOOKUP(N38, 'Lookup Values'!$A$16:$B$19, 2, FALSE), 0)</f>
        <v>4</v>
      </c>
      <c r="P38" s="8" t="s">
        <v>70</v>
      </c>
      <c r="Q38" s="9">
        <f>IFERROR(VLOOKUP(P38, 'Lookup Values'!$D$16:$E$19, 2, FALSE), 0)</f>
        <v>3</v>
      </c>
      <c r="R38" s="8" t="s">
        <v>76</v>
      </c>
      <c r="S38" s="9">
        <f>IFERROR(VLOOKUP(R38, 'Lookup Values'!$A$23:$B$26, 2, FALSE), 0)</f>
        <v>2</v>
      </c>
      <c r="T38" s="9">
        <f t="shared" si="3"/>
        <v>19</v>
      </c>
      <c r="U38" s="9">
        <f t="shared" si="4"/>
        <v>1</v>
      </c>
      <c r="V38" s="9">
        <v>12</v>
      </c>
      <c r="W38" s="9">
        <v>24</v>
      </c>
      <c r="X38" s="22">
        <f t="shared" si="1"/>
        <v>6.6000000000000003E-2</v>
      </c>
      <c r="Y38" s="43">
        <f>_xlfn.RANK.EQ(X38, $X$5:$X$45, 0) + COUNTIF($X$5:X38, X38) - 1</f>
        <v>9</v>
      </c>
      <c r="Z38" t="str">
        <f t="shared" si="5"/>
        <v>Terrorism</v>
      </c>
      <c r="AA38" t="s">
        <v>120</v>
      </c>
    </row>
    <row r="39" spans="1:27" ht="16" x14ac:dyDescent="0.2">
      <c r="A39" s="13" t="s">
        <v>23</v>
      </c>
      <c r="B39" s="7" t="s">
        <v>42</v>
      </c>
      <c r="C39" s="9">
        <f>IFERROR(VLOOKUP(B39, 'Lookup Values'!$A$2:$B$6, 2, FALSE), 0)</f>
        <v>1</v>
      </c>
      <c r="D39" s="9">
        <f>IF(A39="","",COUNTIF('Incident Log'!$C$5:$C$499,A39))</f>
        <v>0</v>
      </c>
      <c r="E39" s="9">
        <f t="shared" si="2"/>
        <v>0</v>
      </c>
      <c r="F39" s="9">
        <f>IF(A39="","",COUNTIFS('Incident Log'!$C$5:$C$499, A39, 'Incident Log'!$D$5:$D$499, "Yes"))</f>
        <v>0</v>
      </c>
      <c r="G39" s="9">
        <f t="shared" si="0"/>
        <v>0</v>
      </c>
      <c r="H39" s="7" t="s">
        <v>50</v>
      </c>
      <c r="I39" s="7">
        <f>IF(H39='Lookup Values'!$A$9,4,IF(H39='Lookup Values'!$A$10,3,IF(H39='Lookup Values'!$A$11,2,IF(H39='Lookup Values'!$A$12,1,0))))</f>
        <v>0</v>
      </c>
      <c r="J39" s="7" t="s">
        <v>50</v>
      </c>
      <c r="K39" s="7">
        <f>IFERROR(VLOOKUP(J39, 'Lookup Values'!$D$2:$E$5, 2, FALSE), 0)</f>
        <v>0</v>
      </c>
      <c r="L39" s="7" t="s">
        <v>50</v>
      </c>
      <c r="M39" s="7">
        <f>IFERROR(VLOOKUP(L39, 'Lookup Values'!$D$9:$E$12, 2, FALSE), 0)</f>
        <v>0</v>
      </c>
      <c r="N39" s="7" t="s">
        <v>50</v>
      </c>
      <c r="O39" s="7">
        <f>IFERROR(VLOOKUP(N39, 'Lookup Values'!$A$16:$B$19, 2, FALSE), 0)</f>
        <v>0</v>
      </c>
      <c r="P39" s="7" t="s">
        <v>50</v>
      </c>
      <c r="Q39" s="9">
        <f>IFERROR(VLOOKUP(P39, 'Lookup Values'!$D$16:$E$19, 2, FALSE), 0)</f>
        <v>0</v>
      </c>
      <c r="R39" s="7" t="s">
        <v>50</v>
      </c>
      <c r="S39" s="9">
        <f>IFERROR(VLOOKUP(R39, 'Lookup Values'!$A$23:$B$26, 2, FALSE), 0)</f>
        <v>0</v>
      </c>
      <c r="T39" s="9">
        <f t="shared" si="3"/>
        <v>0</v>
      </c>
      <c r="U39" s="9">
        <f t="shared" si="4"/>
        <v>1</v>
      </c>
      <c r="V39" s="9">
        <v>12</v>
      </c>
      <c r="W39" s="9">
        <v>24</v>
      </c>
      <c r="X39" s="22">
        <f t="shared" si="1"/>
        <v>0</v>
      </c>
      <c r="Y39" s="43">
        <f>_xlfn.RANK.EQ(X39, $X$5:$X$45, 0) + COUNTIF($X$5:X39, X39) - 1</f>
        <v>37</v>
      </c>
      <c r="Z39" t="str">
        <f t="shared" si="5"/>
        <v>VIP Situation</v>
      </c>
      <c r="AA39" t="s">
        <v>120</v>
      </c>
    </row>
    <row r="40" spans="1:27" ht="48" x14ac:dyDescent="0.2">
      <c r="A40" s="12" t="s">
        <v>110</v>
      </c>
      <c r="B40" s="8" t="s">
        <v>42</v>
      </c>
      <c r="C40" s="9">
        <f>IFERROR(VLOOKUP(B40, 'Lookup Values'!$A$2:$B$6, 2, FALSE), 0)</f>
        <v>1</v>
      </c>
      <c r="D40" s="10">
        <f>IF(A40="","",COUNTIF('Incident Log'!$C$5:$C$499,A40))</f>
        <v>0</v>
      </c>
      <c r="E40" s="10">
        <f t="shared" si="2"/>
        <v>0</v>
      </c>
      <c r="F40" s="10">
        <f>IF(A40="","",COUNTIFS('Incident Log'!$C$5:$C$499, A40, 'Incident Log'!$D$5:$D$499, "Yes"))</f>
        <v>0</v>
      </c>
      <c r="G40" s="9">
        <f t="shared" si="0"/>
        <v>0</v>
      </c>
      <c r="H40" s="8" t="s">
        <v>50</v>
      </c>
      <c r="I40" s="8">
        <f>IF(H40='Lookup Values'!$A$9,4,IF(H40='Lookup Values'!$A$10,3,IF(H40='Lookup Values'!$A$11,2,IF(H40='Lookup Values'!$A$12,1,0))))</f>
        <v>0</v>
      </c>
      <c r="J40" s="8" t="s">
        <v>97</v>
      </c>
      <c r="K40" s="7">
        <f>IFERROR(VLOOKUP(J40, 'Lookup Values'!$D$2:$E$5, 2, FALSE), 0)</f>
        <v>1</v>
      </c>
      <c r="L40" s="8" t="s">
        <v>62</v>
      </c>
      <c r="M40" s="7">
        <f>IFERROR(VLOOKUP(L40, 'Lookup Values'!$D$9:$E$12, 2, FALSE), 0)</f>
        <v>1</v>
      </c>
      <c r="N40" s="8" t="s">
        <v>64</v>
      </c>
      <c r="O40" s="7">
        <f>IFERROR(VLOOKUP(N40, 'Lookup Values'!$A$16:$B$19, 2, FALSE), 0)</f>
        <v>4</v>
      </c>
      <c r="P40" s="8" t="s">
        <v>71</v>
      </c>
      <c r="Q40" s="9">
        <f>IFERROR(VLOOKUP(P40, 'Lookup Values'!$D$16:$E$19, 2, FALSE), 0)</f>
        <v>2</v>
      </c>
      <c r="R40" s="8" t="s">
        <v>77</v>
      </c>
      <c r="S40" s="9">
        <f>IFERROR(VLOOKUP(R40, 'Lookup Values'!$A$23:$B$26, 2, FALSE), 0)</f>
        <v>1</v>
      </c>
      <c r="T40" s="9">
        <f t="shared" si="3"/>
        <v>9</v>
      </c>
      <c r="U40" s="9">
        <f t="shared" si="4"/>
        <v>1</v>
      </c>
      <c r="V40" s="9">
        <v>12</v>
      </c>
      <c r="W40" s="9">
        <v>24</v>
      </c>
      <c r="X40" s="22">
        <f t="shared" si="1"/>
        <v>3.1300000000000001E-2</v>
      </c>
      <c r="Y40" s="43">
        <f>_xlfn.RANK.EQ(X40, $X$5:$X$45, 0) + COUNTIF($X$5:X40, X40) - 1</f>
        <v>21</v>
      </c>
      <c r="Z40" t="str">
        <f t="shared" si="5"/>
        <v>Water Contamination/Failure</v>
      </c>
      <c r="AA40" t="s">
        <v>121</v>
      </c>
    </row>
    <row r="41" spans="1:27" ht="48" x14ac:dyDescent="0.2">
      <c r="A41" s="13" t="s">
        <v>25</v>
      </c>
      <c r="B41" s="7" t="s">
        <v>39</v>
      </c>
      <c r="C41" s="9">
        <f>IFERROR(VLOOKUP(B41, 'Lookup Values'!$A$2:$B$6, 2, FALSE), 0)</f>
        <v>4</v>
      </c>
      <c r="D41" s="9">
        <f>IF(A41="","",COUNTIF('Incident Log'!$C$5:$C$499,A41))</f>
        <v>0</v>
      </c>
      <c r="E41" s="9">
        <f t="shared" si="2"/>
        <v>0</v>
      </c>
      <c r="F41" s="9">
        <f>IF(A41="","",COUNTIFS('Incident Log'!$C$5:$C$499, A41, 'Incident Log'!$D$5:$D$499, "Yes"))</f>
        <v>0</v>
      </c>
      <c r="G41" s="9">
        <f t="shared" si="0"/>
        <v>0</v>
      </c>
      <c r="H41" s="7" t="s">
        <v>48</v>
      </c>
      <c r="I41" s="7">
        <f>IF(H41='Lookup Values'!$A$9,4,IF(H41='Lookup Values'!$A$10,3,IF(H41='Lookup Values'!$A$11,2,IF(H41='Lookup Values'!$A$12,1,0))))</f>
        <v>2</v>
      </c>
      <c r="J41" s="7" t="s">
        <v>50</v>
      </c>
      <c r="K41" s="7">
        <f>IFERROR(VLOOKUP(J41, 'Lookup Values'!$D$2:$E$5, 2, FALSE), 0)</f>
        <v>0</v>
      </c>
      <c r="L41" s="7" t="s">
        <v>50</v>
      </c>
      <c r="M41" s="7">
        <f>IFERROR(VLOOKUP(L41, 'Lookup Values'!$D$9:$E$12, 2, FALSE), 0)</f>
        <v>0</v>
      </c>
      <c r="N41" s="7" t="s">
        <v>102</v>
      </c>
      <c r="O41" s="7">
        <f>IFERROR(VLOOKUP(N41, 'Lookup Values'!$A$16:$B$19, 2, FALSE), 0)</f>
        <v>3</v>
      </c>
      <c r="P41" s="7" t="s">
        <v>71</v>
      </c>
      <c r="Q41" s="9">
        <f>IFERROR(VLOOKUP(P41, 'Lookup Values'!$D$16:$E$19, 2, FALSE), 0)</f>
        <v>2</v>
      </c>
      <c r="R41" s="7" t="s">
        <v>77</v>
      </c>
      <c r="S41" s="9">
        <f>IFERROR(VLOOKUP(R41, 'Lookup Values'!$A$23:$B$26, 2, FALSE), 0)</f>
        <v>1</v>
      </c>
      <c r="T41" s="9">
        <f t="shared" si="3"/>
        <v>8</v>
      </c>
      <c r="U41" s="9">
        <f t="shared" si="4"/>
        <v>4</v>
      </c>
      <c r="V41" s="9">
        <v>12</v>
      </c>
      <c r="W41" s="9">
        <v>24</v>
      </c>
      <c r="X41" s="22">
        <f t="shared" si="1"/>
        <v>0.1111</v>
      </c>
      <c r="Y41" s="43">
        <f>_xlfn.RANK.EQ(X41, $X$5:$X$45, 0) + COUNTIF($X$5:X41, X41) - 1</f>
        <v>5</v>
      </c>
      <c r="Z41" t="str">
        <f t="shared" si="5"/>
        <v>Workplace Violence</v>
      </c>
      <c r="AA41" t="s">
        <v>120</v>
      </c>
    </row>
  </sheetData>
  <sortState xmlns:xlrd2="http://schemas.microsoft.com/office/spreadsheetml/2017/richdata2" ref="A5:A41">
    <sortCondition ref="A5:A41"/>
  </sortState>
  <conditionalFormatting sqref="X5:X41">
    <cfRule type="top10" dxfId="0" priority="1" rank="10"/>
  </conditionalFormatting>
  <dataValidations count="2">
    <dataValidation type="whole" allowBlank="1" showInputMessage="1" showErrorMessage="1" errorTitle="Number Required" error="A number of at least 0 is required in this cell." sqref="D5:G41" xr:uid="{17DB19AE-CDF0-4306-AD80-F8AB20938511}">
      <formula1>0</formula1>
      <formula2>9999</formula2>
    </dataValidation>
    <dataValidation allowBlank="1" showInputMessage="1" showErrorMessage="1" errorTitle="Error" error="You must choose one of list values." sqref="C5:C41" xr:uid="{79A34EB8-6FD1-4C63-8327-8A129B9E9C14}"/>
  </dataValidations>
  <printOptions horizontalCentered="1"/>
  <pageMargins left="0.7" right="0.7" top="0.5" bottom="0.5" header="0.3" footer="0.3"/>
  <pageSetup paperSize="17" scale="93" fitToHeight="0" orientation="landscape" r:id="rId1"/>
  <headerFooter>
    <oddFooter>&amp;CRed Shaded Cells Indicate a Top 10 Hazard</oddFooter>
  </headerFooter>
  <ignoredErrors>
    <ignoredError sqref="F6:F43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Error" error="You must choose one of list values." xr:uid="{BC89D277-20E8-4F43-BC51-1143D4FBC3C8}">
          <x14:formula1>
            <xm:f>'Lookup Values'!$A$2:$A$6</xm:f>
          </x14:formula1>
          <xm:sqref>B5:B41</xm:sqref>
        </x14:dataValidation>
        <x14:dataValidation type="list" allowBlank="1" showInputMessage="1" showErrorMessage="1" errorTitle="Error" error="You must select an option from the list." xr:uid="{ABAF39BB-CEA2-4229-BDF6-462671D02170}">
          <x14:formula1>
            <xm:f>'Lookup Values'!$A$9:$A$13</xm:f>
          </x14:formula1>
          <xm:sqref>H5:H41</xm:sqref>
        </x14:dataValidation>
        <x14:dataValidation type="list" allowBlank="1" showInputMessage="1" showErrorMessage="1" errorTitle="Error" error="You must selection an option from the list." xr:uid="{692B93EB-113F-46C7-A85A-0DA4A3D3E16F}">
          <x14:formula1>
            <xm:f>'Lookup Values'!$D$2:$D$6</xm:f>
          </x14:formula1>
          <xm:sqref>J5:J41</xm:sqref>
        </x14:dataValidation>
        <x14:dataValidation type="list" allowBlank="1" showInputMessage="1" showErrorMessage="1" errorTitle="Error" error="You must choose an option from the list." xr:uid="{9BCDD197-75AC-4079-B278-6CF4EEEF55FF}">
          <x14:formula1>
            <xm:f>'Lookup Values'!$D$9:$D$13</xm:f>
          </x14:formula1>
          <xm:sqref>L5:L41</xm:sqref>
        </x14:dataValidation>
        <x14:dataValidation type="list" allowBlank="1" showInputMessage="1" showErrorMessage="1" errorTitle="Error" error="You must selection an option from the list." xr:uid="{E61A642D-9842-4F73-AEFE-2ECB942DA284}">
          <x14:formula1>
            <xm:f>'Lookup Values'!$A$16:$A$20</xm:f>
          </x14:formula1>
          <xm:sqref>N5:N41</xm:sqref>
        </x14:dataValidation>
        <x14:dataValidation type="list" allowBlank="1" showInputMessage="1" showErrorMessage="1" errorTitle="Error" error="You must select an option from the list." xr:uid="{EED5B635-25D0-43D2-B0E0-542186A03976}">
          <x14:formula1>
            <xm:f>'Lookup Values'!$D$16:$D$20</xm:f>
          </x14:formula1>
          <xm:sqref>P5:P41</xm:sqref>
        </x14:dataValidation>
        <x14:dataValidation type="list" allowBlank="1" showInputMessage="1" showErrorMessage="1" errorTitle="Error" error="You must select an option from the list." xr:uid="{82894CCD-0A83-4BA3-B612-F2DA1E251E6A}">
          <x14:formula1>
            <xm:f>'Lookup Values'!$A$23:$A$27</xm:f>
          </x14:formula1>
          <xm:sqref>R5:R41</xm:sqref>
        </x14:dataValidation>
        <x14:dataValidation type="list" allowBlank="1" showInputMessage="1" showErrorMessage="1" xr:uid="{F6BE6F4D-5E4E-4D33-BBF9-313C3BC94CCB}">
          <x14:formula1>
            <xm:f>'Lookup Values'!$D$30:$D$32</xm:f>
          </x14:formula1>
          <xm:sqref>AA5:AA41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2147-0480-4B1F-B992-26E0138F6975}">
  <sheetPr codeName="Sheet1">
    <pageSetUpPr fitToPage="1"/>
  </sheetPr>
  <dimension ref="A1:E38"/>
  <sheetViews>
    <sheetView workbookViewId="0">
      <selection activeCell="C6" sqref="C6"/>
    </sheetView>
  </sheetViews>
  <sheetFormatPr baseColWidth="10" defaultColWidth="8.83203125" defaultRowHeight="15" x14ac:dyDescent="0.2"/>
  <cols>
    <col min="1" max="2" width="12.6640625" customWidth="1"/>
    <col min="3" max="3" width="29.6640625" customWidth="1"/>
    <col min="4" max="4" width="27.5" style="2" customWidth="1"/>
    <col min="5" max="5" width="54.83203125" customWidth="1"/>
  </cols>
  <sheetData>
    <row r="1" spans="1:5" ht="24" x14ac:dyDescent="0.3">
      <c r="A1" s="18" t="str">
        <f>HVA!A1</f>
        <v>Safety University</v>
      </c>
      <c r="B1" s="15"/>
      <c r="C1" s="15"/>
      <c r="D1" s="15"/>
      <c r="E1" s="15"/>
    </row>
    <row r="2" spans="1:5" ht="19" x14ac:dyDescent="0.25">
      <c r="A2" s="17" t="s">
        <v>109</v>
      </c>
      <c r="B2" s="15"/>
      <c r="C2" s="15"/>
      <c r="D2" s="15"/>
      <c r="E2" s="15"/>
    </row>
    <row r="3" spans="1:5" ht="19" x14ac:dyDescent="0.25">
      <c r="A3" s="19" t="str">
        <f>HVA!A3</f>
        <v>20XX</v>
      </c>
      <c r="B3" s="15"/>
      <c r="C3" s="15"/>
      <c r="D3" s="15"/>
      <c r="E3" s="15"/>
    </row>
    <row r="4" spans="1:5" x14ac:dyDescent="0.2">
      <c r="A4" s="5" t="s">
        <v>85</v>
      </c>
      <c r="B4" s="5" t="s">
        <v>86</v>
      </c>
      <c r="C4" s="5" t="s">
        <v>80</v>
      </c>
      <c r="D4" s="6" t="s">
        <v>81</v>
      </c>
      <c r="E4" s="5" t="s">
        <v>87</v>
      </c>
    </row>
    <row r="5" spans="1:5" x14ac:dyDescent="0.2">
      <c r="A5" s="26"/>
      <c r="B5" s="26"/>
      <c r="C5" s="27" t="s">
        <v>27</v>
      </c>
      <c r="D5" s="28" t="s">
        <v>82</v>
      </c>
      <c r="E5" s="27"/>
    </row>
    <row r="6" spans="1:5" x14ac:dyDescent="0.2">
      <c r="A6" s="27"/>
      <c r="B6" s="27"/>
      <c r="C6" s="27"/>
      <c r="D6" s="28"/>
      <c r="E6" s="27"/>
    </row>
    <row r="7" spans="1:5" x14ac:dyDescent="0.2">
      <c r="A7" s="27"/>
      <c r="B7" s="27"/>
      <c r="C7" s="27"/>
      <c r="D7" s="28"/>
      <c r="E7" s="27"/>
    </row>
    <row r="8" spans="1:5" x14ac:dyDescent="0.2">
      <c r="A8" s="27"/>
      <c r="B8" s="27"/>
      <c r="C8" s="27"/>
      <c r="D8" s="28"/>
      <c r="E8" s="27"/>
    </row>
    <row r="9" spans="1:5" x14ac:dyDescent="0.2">
      <c r="A9" s="27"/>
      <c r="B9" s="27"/>
      <c r="C9" s="27"/>
      <c r="D9" s="28"/>
      <c r="E9" s="27"/>
    </row>
    <row r="10" spans="1:5" x14ac:dyDescent="0.2">
      <c r="A10" s="27"/>
      <c r="B10" s="27"/>
      <c r="C10" s="27"/>
      <c r="D10" s="28"/>
      <c r="E10" s="27"/>
    </row>
    <row r="11" spans="1:5" x14ac:dyDescent="0.2">
      <c r="A11" s="27"/>
      <c r="B11" s="27"/>
      <c r="C11" s="27"/>
      <c r="D11" s="28"/>
      <c r="E11" s="27"/>
    </row>
    <row r="12" spans="1:5" x14ac:dyDescent="0.2">
      <c r="A12" s="27"/>
      <c r="B12" s="27"/>
      <c r="C12" s="27"/>
      <c r="D12" s="28"/>
      <c r="E12" s="27"/>
    </row>
    <row r="13" spans="1:5" x14ac:dyDescent="0.2">
      <c r="A13" s="27"/>
      <c r="B13" s="27"/>
      <c r="C13" s="27"/>
      <c r="D13" s="28"/>
      <c r="E13" s="27"/>
    </row>
    <row r="14" spans="1:5" x14ac:dyDescent="0.2">
      <c r="A14" s="27"/>
      <c r="B14" s="27"/>
      <c r="C14" s="27"/>
      <c r="D14" s="28"/>
      <c r="E14" s="27"/>
    </row>
    <row r="15" spans="1:5" x14ac:dyDescent="0.2">
      <c r="A15" s="27"/>
      <c r="B15" s="27"/>
      <c r="C15" s="27"/>
      <c r="D15" s="28"/>
      <c r="E15" s="27"/>
    </row>
    <row r="16" spans="1:5" x14ac:dyDescent="0.2">
      <c r="A16" s="27"/>
      <c r="B16" s="27"/>
      <c r="C16" s="27"/>
      <c r="D16" s="28"/>
      <c r="E16" s="27"/>
    </row>
    <row r="17" spans="1:5" x14ac:dyDescent="0.2">
      <c r="A17" s="27"/>
      <c r="B17" s="27"/>
      <c r="C17" s="27"/>
      <c r="D17" s="28"/>
      <c r="E17" s="27"/>
    </row>
    <row r="18" spans="1:5" x14ac:dyDescent="0.2">
      <c r="A18" s="27"/>
      <c r="B18" s="27"/>
      <c r="C18" s="27"/>
      <c r="D18" s="28"/>
      <c r="E18" s="27"/>
    </row>
    <row r="19" spans="1:5" x14ac:dyDescent="0.2">
      <c r="A19" s="27"/>
      <c r="B19" s="27"/>
      <c r="C19" s="27"/>
      <c r="D19" s="28"/>
      <c r="E19" s="27"/>
    </row>
    <row r="20" spans="1:5" x14ac:dyDescent="0.2">
      <c r="A20" s="27"/>
      <c r="B20" s="27"/>
      <c r="C20" s="27"/>
      <c r="D20" s="28"/>
      <c r="E20" s="27"/>
    </row>
    <row r="21" spans="1:5" x14ac:dyDescent="0.2">
      <c r="A21" s="27"/>
      <c r="B21" s="27"/>
      <c r="C21" s="27"/>
      <c r="D21" s="28"/>
      <c r="E21" s="27"/>
    </row>
    <row r="22" spans="1:5" x14ac:dyDescent="0.2">
      <c r="A22" s="27"/>
      <c r="B22" s="27"/>
      <c r="C22" s="27"/>
      <c r="D22" s="28"/>
      <c r="E22" s="27"/>
    </row>
    <row r="23" spans="1:5" x14ac:dyDescent="0.2">
      <c r="A23" s="27"/>
      <c r="B23" s="27"/>
      <c r="C23" s="27"/>
      <c r="D23" s="28"/>
      <c r="E23" s="27"/>
    </row>
    <row r="24" spans="1:5" x14ac:dyDescent="0.2">
      <c r="A24" s="27"/>
      <c r="B24" s="27"/>
      <c r="C24" s="27"/>
      <c r="D24" s="28"/>
      <c r="E24" s="27"/>
    </row>
    <row r="25" spans="1:5" x14ac:dyDescent="0.2">
      <c r="A25" s="27"/>
      <c r="B25" s="27"/>
      <c r="C25" s="27"/>
      <c r="D25" s="28"/>
      <c r="E25" s="27"/>
    </row>
    <row r="26" spans="1:5" x14ac:dyDescent="0.2">
      <c r="A26" s="27"/>
      <c r="B26" s="27"/>
      <c r="C26" s="27"/>
      <c r="D26" s="28"/>
      <c r="E26" s="27"/>
    </row>
    <row r="27" spans="1:5" x14ac:dyDescent="0.2">
      <c r="A27" s="27"/>
      <c r="B27" s="27"/>
      <c r="C27" s="27"/>
      <c r="D27" s="28"/>
      <c r="E27" s="27"/>
    </row>
    <row r="28" spans="1:5" x14ac:dyDescent="0.2">
      <c r="A28" s="27"/>
      <c r="B28" s="27"/>
      <c r="C28" s="27"/>
      <c r="D28" s="28"/>
      <c r="E28" s="27"/>
    </row>
    <row r="29" spans="1:5" x14ac:dyDescent="0.2">
      <c r="A29" s="27"/>
      <c r="B29" s="27"/>
      <c r="C29" s="27"/>
      <c r="D29" s="28"/>
      <c r="E29" s="27"/>
    </row>
    <row r="30" spans="1:5" x14ac:dyDescent="0.2">
      <c r="A30" s="27"/>
      <c r="B30" s="27"/>
      <c r="C30" s="27"/>
      <c r="D30" s="28"/>
      <c r="E30" s="27"/>
    </row>
    <row r="31" spans="1:5" x14ac:dyDescent="0.2">
      <c r="A31" s="27"/>
      <c r="B31" s="27"/>
      <c r="C31" s="27"/>
      <c r="D31" s="28"/>
      <c r="E31" s="27"/>
    </row>
    <row r="32" spans="1:5" x14ac:dyDescent="0.2">
      <c r="A32" s="27"/>
      <c r="B32" s="27"/>
      <c r="C32" s="27"/>
      <c r="D32" s="28"/>
      <c r="E32" s="27"/>
    </row>
    <row r="33" spans="1:5" x14ac:dyDescent="0.2">
      <c r="A33" s="27"/>
      <c r="B33" s="27"/>
      <c r="C33" s="27"/>
      <c r="D33" s="28"/>
      <c r="E33" s="27"/>
    </row>
    <row r="34" spans="1:5" x14ac:dyDescent="0.2">
      <c r="A34" s="27"/>
      <c r="B34" s="27"/>
      <c r="C34" s="27"/>
      <c r="D34" s="28"/>
      <c r="E34" s="27"/>
    </row>
    <row r="35" spans="1:5" x14ac:dyDescent="0.2">
      <c r="A35" s="27"/>
      <c r="B35" s="27"/>
      <c r="C35" s="27"/>
      <c r="D35" s="28"/>
      <c r="E35" s="27"/>
    </row>
    <row r="36" spans="1:5" x14ac:dyDescent="0.2">
      <c r="A36" s="27"/>
      <c r="B36" s="27"/>
      <c r="C36" s="27"/>
      <c r="D36" s="28"/>
      <c r="E36" s="27"/>
    </row>
    <row r="37" spans="1:5" x14ac:dyDescent="0.2">
      <c r="A37" s="27"/>
      <c r="B37" s="27"/>
      <c r="C37" s="27"/>
      <c r="D37" s="28"/>
      <c r="E37" s="27"/>
    </row>
    <row r="38" spans="1:5" x14ac:dyDescent="0.2">
      <c r="A38" s="27"/>
      <c r="B38" s="27"/>
      <c r="C38" s="27"/>
      <c r="D38" s="28"/>
      <c r="E38" s="27"/>
    </row>
  </sheetData>
  <pageMargins left="0.7" right="0.7" top="0.75" bottom="0.75" header="0.3" footer="0.3"/>
  <pageSetup scale="88" fitToHeight="0" orientation="landscape" r:id="rId1"/>
  <headerFooter>
    <oddFooter>&amp;C&amp;"-,Bold"&amp;10&amp;K00-049Any incident logged will be automatically deemed/calculated as an "Alert" on the HVA.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F3D9B4-9E41-48F6-B7C5-10D527D58049}">
          <x14:formula1>
            <xm:f>'Lookup Values'!$A$30:$A$32</xm:f>
          </x14:formula1>
          <xm:sqref>D5:D38</xm:sqref>
        </x14:dataValidation>
        <x14:dataValidation type="list" allowBlank="1" showInputMessage="1" showErrorMessage="1" xr:uid="{7148C18A-B10E-45B8-AB42-02DFDBB6AC6B}">
          <x14:formula1>
            <xm:f>HVA!$A$5:$A$41</xm:f>
          </x14:formula1>
          <xm:sqref>C5:C38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8FD7-1989-49DA-B827-81893B9DF2CB}">
  <sheetPr codeName="Sheet5"/>
  <dimension ref="A1:V40"/>
  <sheetViews>
    <sheetView zoomScaleNormal="100" zoomScaleSheetLayoutView="75" workbookViewId="0">
      <selection activeCell="V40" sqref="T4:V40"/>
    </sheetView>
  </sheetViews>
  <sheetFormatPr baseColWidth="10" defaultColWidth="8.83203125" defaultRowHeight="15" x14ac:dyDescent="0.2"/>
  <cols>
    <col min="1" max="1" width="9" customWidth="1"/>
    <col min="2" max="2" width="31.83203125" bestFit="1" customWidth="1"/>
  </cols>
  <sheetData>
    <row r="1" spans="1:22" ht="24" x14ac:dyDescent="0.3">
      <c r="A1" s="18" t="str">
        <f>HVA!A1</f>
        <v>Safety University</v>
      </c>
      <c r="B1" s="18"/>
      <c r="C1" s="18"/>
      <c r="D1" s="18"/>
      <c r="E1" s="18"/>
      <c r="F1" s="18"/>
      <c r="G1" s="18"/>
      <c r="H1" s="18"/>
      <c r="I1" s="18"/>
      <c r="J1" s="18"/>
    </row>
    <row r="2" spans="1:22" ht="19" x14ac:dyDescent="0.25">
      <c r="A2" s="17" t="s">
        <v>107</v>
      </c>
      <c r="B2" s="17"/>
      <c r="C2" s="17"/>
      <c r="D2" s="17"/>
      <c r="E2" s="17"/>
      <c r="F2" s="17"/>
      <c r="G2" s="17"/>
      <c r="H2" s="17"/>
      <c r="I2" s="17"/>
      <c r="J2" s="17"/>
      <c r="T2" s="31" t="s">
        <v>115</v>
      </c>
      <c r="U2" s="32"/>
      <c r="V2" s="32"/>
    </row>
    <row r="3" spans="1:22" ht="19" x14ac:dyDescent="0.25">
      <c r="A3" s="19" t="str">
        <f>HVA!A3</f>
        <v>20XX</v>
      </c>
      <c r="B3" s="19"/>
      <c r="C3" s="19"/>
      <c r="D3" s="19"/>
      <c r="E3" s="19"/>
      <c r="F3" s="19"/>
      <c r="G3" s="19"/>
      <c r="H3" s="19"/>
      <c r="I3" s="19"/>
      <c r="J3" s="19"/>
      <c r="T3" s="1" t="s">
        <v>1</v>
      </c>
      <c r="U3" s="1" t="s">
        <v>90</v>
      </c>
      <c r="V3" s="1" t="s">
        <v>117</v>
      </c>
    </row>
    <row r="4" spans="1:22" x14ac:dyDescent="0.2">
      <c r="A4" s="16" t="s">
        <v>92</v>
      </c>
      <c r="B4" s="15"/>
      <c r="C4" s="15"/>
      <c r="T4" t="str">
        <f>HVA!A5</f>
        <v>Active Shooter</v>
      </c>
      <c r="U4" s="25">
        <f>IFERROR(VLOOKUP(T4, HVA!$A$5:$X$501, 24, FALSE), "")</f>
        <v>0.35420000000000001</v>
      </c>
      <c r="V4" t="str">
        <f>IFERROR(VLOOKUP(T4,HVA!$A$5:$AA$501,27,FALSE),"")</f>
        <v>Human</v>
      </c>
    </row>
    <row r="5" spans="1:22" x14ac:dyDescent="0.2">
      <c r="A5" s="20" t="s">
        <v>78</v>
      </c>
      <c r="B5" s="1" t="s">
        <v>1</v>
      </c>
      <c r="C5" s="20" t="s">
        <v>90</v>
      </c>
      <c r="D5" s="34" t="s">
        <v>117</v>
      </c>
      <c r="E5" s="16" t="s">
        <v>113</v>
      </c>
      <c r="F5" s="15"/>
      <c r="H5" s="16" t="s">
        <v>114</v>
      </c>
      <c r="I5" s="15"/>
      <c r="N5" s="34" t="s">
        <v>122</v>
      </c>
      <c r="O5" s="35"/>
      <c r="T5" t="str">
        <f>HVA!A11</f>
        <v>Cyber Attack (e.g. ransomware)</v>
      </c>
      <c r="U5" s="25">
        <f>IFERROR(VLOOKUP(T5, HVA!$A$5:$X$501, 24, FALSE), "")</f>
        <v>0.1389</v>
      </c>
      <c r="V5" t="str">
        <f>IFERROR(VLOOKUP(T5,HVA!$A$5:$AA$501,27,FALSE),"")</f>
        <v>Technological</v>
      </c>
    </row>
    <row r="6" spans="1:22" x14ac:dyDescent="0.2">
      <c r="A6" s="2">
        <v>1</v>
      </c>
      <c r="B6" t="str">
        <f>VLOOKUP(A6,HVA!Y:Z,2,FALSE)</f>
        <v>Active Shooter</v>
      </c>
      <c r="C6" s="4">
        <f>IFERROR(VLOOKUP(B6,HVA!$A$5:$X$501,24,FALSE),"")</f>
        <v>0.35420000000000001</v>
      </c>
      <c r="D6" s="35">
        <f>IFERROR(VLOOKUP(T4,HVA!$A$5:$AA$501,23,FALSE),"")</f>
        <v>24</v>
      </c>
      <c r="E6" s="49">
        <f>COUNTA('Incident Log'!$C$5:$C$500)</f>
        <v>1</v>
      </c>
      <c r="F6" s="50"/>
      <c r="H6" s="49">
        <f>COUNTIF('Incident Log'!$D$5:$D$500,"Yes")</f>
        <v>1</v>
      </c>
      <c r="I6" s="50"/>
      <c r="N6" s="35" t="s">
        <v>120</v>
      </c>
      <c r="O6" s="35">
        <f>COUNTIF($D$6:$D$15,"Human")</f>
        <v>0</v>
      </c>
      <c r="T6" t="str">
        <f>HVA!A31</f>
        <v>Ransomeware Attack</v>
      </c>
      <c r="U6" s="25">
        <f>IFERROR(VLOOKUP(T6, HVA!$A$5:$X$501, 24, FALSE), "")</f>
        <v>0.125</v>
      </c>
      <c r="V6" t="str">
        <f>IFERROR(VLOOKUP(T6,HVA!$A$5:$AA$501,27,FALSE),"")</f>
        <v>Human</v>
      </c>
    </row>
    <row r="7" spans="1:22" x14ac:dyDescent="0.2">
      <c r="A7" s="2">
        <v>2</v>
      </c>
      <c r="B7" t="str">
        <f>VLOOKUP(A7,HVA!Y:Z,2,FALSE)</f>
        <v>Cyber Attack (e.g. ransomware)</v>
      </c>
      <c r="C7" s="4">
        <f>IFERROR(VLOOKUP(B7,HVA!$A$5:$X$501,24,FALSE),"")</f>
        <v>0.1389</v>
      </c>
      <c r="D7" s="35">
        <f>IFERROR(VLOOKUP(T5,HVA!$A$5:$AA$501,23,FALSE),"")</f>
        <v>24</v>
      </c>
      <c r="E7" s="51"/>
      <c r="F7" s="52"/>
      <c r="H7" s="51"/>
      <c r="I7" s="52"/>
      <c r="N7" s="35" t="s">
        <v>121</v>
      </c>
      <c r="O7" s="35">
        <f>COUNTIF($D$6:$D$15,"Technological")</f>
        <v>0</v>
      </c>
      <c r="T7" t="str">
        <f>HVA!A36</f>
        <v>Suspicious Package/Substance</v>
      </c>
      <c r="U7" s="25">
        <f>IFERROR(VLOOKUP(T7, HVA!$A$5:$X$501, 24, FALSE), "")</f>
        <v>0.1111</v>
      </c>
      <c r="V7" t="str">
        <f>IFERROR(VLOOKUP(T7,HVA!$A$5:$AA$501,27,FALSE),"")</f>
        <v>Human</v>
      </c>
    </row>
    <row r="8" spans="1:22" x14ac:dyDescent="0.2">
      <c r="A8" s="2">
        <v>3</v>
      </c>
      <c r="B8" t="str">
        <f>VLOOKUP(A8,HVA!Y:Z,2,FALSE)</f>
        <v>Ransomeware Attack</v>
      </c>
      <c r="C8" s="4">
        <f>IFERROR(VLOOKUP(B8,HVA!$A$5:$X$501,24,FALSE),"")</f>
        <v>0.125</v>
      </c>
      <c r="D8" s="35">
        <f>IFERROR(VLOOKUP(T6,HVA!$A$5:$AA$501,23,FALSE),"")</f>
        <v>24</v>
      </c>
      <c r="E8" s="51"/>
      <c r="F8" s="52"/>
      <c r="H8" s="51"/>
      <c r="I8" s="52"/>
      <c r="N8" s="35" t="s">
        <v>119</v>
      </c>
      <c r="O8" s="35">
        <f>COUNTIF($D$6:$D$15,"Natural")</f>
        <v>0</v>
      </c>
      <c r="T8" t="str">
        <f>HVA!A41</f>
        <v>Workplace Violence</v>
      </c>
      <c r="U8" s="25">
        <f>IFERROR(VLOOKUP(T8, HVA!$A$5:$X$501, 24, FALSE), "")</f>
        <v>0.1111</v>
      </c>
      <c r="V8" t="str">
        <f>IFERROR(VLOOKUP(T8,HVA!$A$5:$AA$501,27,FALSE),"")</f>
        <v>Human</v>
      </c>
    </row>
    <row r="9" spans="1:22" x14ac:dyDescent="0.2">
      <c r="A9" s="2">
        <v>4</v>
      </c>
      <c r="B9" t="str">
        <f>VLOOKUP(A9,HVA!Y:Z,2,FALSE)</f>
        <v>Suspicious Package/Substance</v>
      </c>
      <c r="C9" s="4">
        <f>IFERROR(VLOOKUP(B9,HVA!$A$5:$X$501,24,FALSE),"")</f>
        <v>0.1111</v>
      </c>
      <c r="D9" s="35">
        <f>IFERROR(VLOOKUP(T7,HVA!$A$5:$AA$501,23,FALSE),"")</f>
        <v>24</v>
      </c>
      <c r="E9" s="51"/>
      <c r="F9" s="52"/>
      <c r="H9" s="51"/>
      <c r="I9" s="52"/>
      <c r="T9" t="str">
        <f>HVA!A15</f>
        <v>Electrical Failure</v>
      </c>
      <c r="U9" s="25">
        <f>IFERROR(VLOOKUP(T9, HVA!$A$5:$X$501, 24, FALSE), "")</f>
        <v>8.3299999999999999E-2</v>
      </c>
      <c r="V9" t="str">
        <f>IFERROR(VLOOKUP(T9,HVA!$A$5:$AA$501,27,FALSE),"")</f>
        <v>Technological</v>
      </c>
    </row>
    <row r="10" spans="1:22" x14ac:dyDescent="0.2">
      <c r="A10" s="2">
        <v>5</v>
      </c>
      <c r="B10" t="str">
        <f>VLOOKUP(A10,HVA!Y:Z,2,FALSE)</f>
        <v>Workplace Violence</v>
      </c>
      <c r="C10" s="4">
        <f>IFERROR(VLOOKUP(B10,HVA!$A$5:$X$501,24,FALSE),"")</f>
        <v>0.1111</v>
      </c>
      <c r="D10" s="35">
        <f>IFERROR(VLOOKUP(T8,HVA!$A$5:$AA$501,23,FALSE),"")</f>
        <v>24</v>
      </c>
      <c r="E10" s="51"/>
      <c r="F10" s="52"/>
      <c r="H10" s="51"/>
      <c r="I10" s="52"/>
      <c r="T10" t="str">
        <f>HVA!A28</f>
        <v>Information Technology Failure</v>
      </c>
      <c r="U10" s="25">
        <f>IFERROR(VLOOKUP(T10, HVA!$A$5:$X$501, 24, FALSE), "")</f>
        <v>8.3299999999999999E-2</v>
      </c>
      <c r="V10" t="str">
        <f>IFERROR(VLOOKUP(T10,HVA!$A$5:$AA$501,27,FALSE),"")</f>
        <v>Technological</v>
      </c>
    </row>
    <row r="11" spans="1:22" x14ac:dyDescent="0.2">
      <c r="A11" s="2">
        <v>6</v>
      </c>
      <c r="B11" t="str">
        <f>VLOOKUP(A11,HVA!Y:Z,2,FALSE)</f>
        <v>Electrical Failure</v>
      </c>
      <c r="C11" s="4">
        <f>IFERROR(VLOOKUP(B11,HVA!$A$5:$X$501,24,FALSE),"")</f>
        <v>8.3299999999999999E-2</v>
      </c>
      <c r="D11" s="35">
        <f>IFERROR(VLOOKUP(T9,HVA!$A$5:$AA$501,23,FALSE),"")</f>
        <v>24</v>
      </c>
      <c r="E11" s="53"/>
      <c r="F11" s="54"/>
      <c r="H11" s="53"/>
      <c r="I11" s="54"/>
      <c r="T11" t="str">
        <f>HVA!A7</f>
        <v>Building Evacuation</v>
      </c>
      <c r="U11" s="25">
        <f>IFERROR(VLOOKUP(T11, HVA!$A$5:$X$501, 24, FALSE), "")</f>
        <v>6.9400000000000003E-2</v>
      </c>
      <c r="V11" t="str">
        <f>IFERROR(VLOOKUP(T11,HVA!$A$5:$AA$501,27,FALSE),"")</f>
        <v>Human</v>
      </c>
    </row>
    <row r="12" spans="1:22" x14ac:dyDescent="0.2">
      <c r="A12" s="2">
        <v>7</v>
      </c>
      <c r="B12" t="str">
        <f>VLOOKUP(A12,HVA!Y:Z,2,FALSE)</f>
        <v>Information Technology Failure</v>
      </c>
      <c r="C12" s="4">
        <f>IFERROR(VLOOKUP(B12,HVA!$A$5:$X$501,24,FALSE),"")</f>
        <v>8.3299999999999999E-2</v>
      </c>
      <c r="D12" s="35">
        <f>IFERROR(VLOOKUP(T10,HVA!$A$5:$AA$501,23,FALSE),"")</f>
        <v>24</v>
      </c>
      <c r="E12" s="30" t="s">
        <v>116</v>
      </c>
      <c r="F12" s="30"/>
      <c r="G12" s="30"/>
      <c r="H12" s="30"/>
      <c r="I12" s="30"/>
      <c r="T12" t="str">
        <f>HVA!A38</f>
        <v>Terrorism</v>
      </c>
      <c r="U12" s="25">
        <f>IFERROR(VLOOKUP(T12, HVA!$A$5:$X$501, 24, FALSE), "")</f>
        <v>6.6000000000000003E-2</v>
      </c>
      <c r="V12" t="str">
        <f>IFERROR(VLOOKUP(T12,HVA!$A$5:$AA$501,27,FALSE),"")</f>
        <v>Human</v>
      </c>
    </row>
    <row r="13" spans="1:22" x14ac:dyDescent="0.2">
      <c r="A13" s="2">
        <v>8</v>
      </c>
      <c r="B13" t="str">
        <f>VLOOKUP(A13,HVA!Y:Z,2,FALSE)</f>
        <v>Building Evacuation</v>
      </c>
      <c r="C13" s="4">
        <f>IFERROR(VLOOKUP(B13,HVA!$A$5:$X$501,24,FALSE),"")</f>
        <v>6.9400000000000003E-2</v>
      </c>
      <c r="D13" s="35">
        <f>IFERROR(VLOOKUP(T11,HVA!$A$5:$AA$501,23,FALSE),"")</f>
        <v>24</v>
      </c>
      <c r="T13" t="str">
        <f>HVA!A6</f>
        <v>Bomb Threat</v>
      </c>
      <c r="U13" s="25">
        <f>IFERROR(VLOOKUP(T13, HVA!$A$5:$X$501, 24, FALSE), "")</f>
        <v>5.5599999999999997E-2</v>
      </c>
      <c r="V13" t="str">
        <f>IFERROR(VLOOKUP(T13,HVA!$A$5:$AA$501,27,FALSE),"")</f>
        <v>Human</v>
      </c>
    </row>
    <row r="14" spans="1:22" x14ac:dyDescent="0.2">
      <c r="A14" s="2">
        <v>9</v>
      </c>
      <c r="B14" t="str">
        <f>VLOOKUP(A14,HVA!Y:Z,2,FALSE)</f>
        <v>Terrorism</v>
      </c>
      <c r="C14" s="4">
        <f>IFERROR(VLOOKUP(B14,HVA!$A$5:$X$501,24,FALSE),"")</f>
        <v>6.6000000000000003E-2</v>
      </c>
      <c r="D14" s="35">
        <f>IFERROR(VLOOKUP(T12,HVA!$A$5:$AA$501,23,FALSE),"")</f>
        <v>24</v>
      </c>
      <c r="T14" t="str">
        <f>HVA!A12</f>
        <v>Dam Failure</v>
      </c>
      <c r="U14" s="25">
        <f>IFERROR(VLOOKUP(T14, HVA!$A$5:$X$501, 24, FALSE), "")</f>
        <v>5.21E-2</v>
      </c>
      <c r="V14" t="str">
        <f>IFERROR(VLOOKUP(T14,HVA!$A$5:$AA$501,27,FALSE),"")</f>
        <v>Technological</v>
      </c>
    </row>
    <row r="15" spans="1:22" x14ac:dyDescent="0.2">
      <c r="A15" s="2">
        <v>10</v>
      </c>
      <c r="B15" t="str">
        <f>VLOOKUP(A15,HVA!Y:Z,2,FALSE)</f>
        <v>Bomb Threat</v>
      </c>
      <c r="C15" s="4">
        <f>IFERROR(VLOOKUP(B15,HVA!$A$5:$X$501,24,FALSE),"")</f>
        <v>5.5599999999999997E-2</v>
      </c>
      <c r="D15" s="35">
        <f>IFERROR(VLOOKUP(T13,HVA!$A$5:$AA$501,23,FALSE),"")</f>
        <v>24</v>
      </c>
      <c r="T15" t="str">
        <f>HVA!A14</f>
        <v>Earthquake</v>
      </c>
      <c r="U15" s="25">
        <f>IFERROR(VLOOKUP(T15, HVA!$A$5:$X$501, 24, FALSE), "")</f>
        <v>5.21E-2</v>
      </c>
      <c r="V15" t="str">
        <f>IFERROR(VLOOKUP(T15,HVA!$A$5:$AA$501,27,FALSE),"")</f>
        <v>Natural</v>
      </c>
    </row>
    <row r="16" spans="1:22" x14ac:dyDescent="0.2">
      <c r="T16" t="str">
        <f>HVA!A17</f>
        <v>Explosion</v>
      </c>
      <c r="U16" s="25">
        <f>IFERROR(VLOOKUP(T16, HVA!$A$5:$X$501, 24, FALSE), "")</f>
        <v>4.8599999999999997E-2</v>
      </c>
      <c r="V16" t="str">
        <f>IFERROR(VLOOKUP(T16,HVA!$A$5:$AA$501,27,FALSE),"")</f>
        <v>Technological</v>
      </c>
    </row>
    <row r="17" spans="20:22" x14ac:dyDescent="0.2">
      <c r="T17" t="str">
        <f>HVA!A16</f>
        <v>Epidemic/Pandemic</v>
      </c>
      <c r="U17" s="25">
        <f>IFERROR(VLOOKUP(T17, HVA!$A$5:$X$501, 24, FALSE), "")</f>
        <v>4.5100000000000001E-2</v>
      </c>
      <c r="V17" t="str">
        <f>IFERROR(VLOOKUP(T17,HVA!$A$5:$AA$501,27,FALSE),"")</f>
        <v>Human</v>
      </c>
    </row>
    <row r="18" spans="20:22" x14ac:dyDescent="0.2">
      <c r="T18" t="str">
        <f>HVA!A26</f>
        <v>Hostage Situation</v>
      </c>
      <c r="U18" s="25">
        <f>IFERROR(VLOOKUP(T18, HVA!$A$5:$X$501, 24, FALSE), "")</f>
        <v>4.5100000000000001E-2</v>
      </c>
      <c r="V18" t="str">
        <f>IFERROR(VLOOKUP(T18,HVA!$A$5:$AA$501,27,FALSE),"")</f>
        <v>Human</v>
      </c>
    </row>
    <row r="19" spans="20:22" x14ac:dyDescent="0.2">
      <c r="T19" t="str">
        <f>HVA!A9</f>
        <v>Communication Failure (Telephony &amp; Fiber)</v>
      </c>
      <c r="U19" s="25">
        <f>IFERROR(VLOOKUP(T19, HVA!$A$5:$X$501, 24, FALSE), "")</f>
        <v>4.1700000000000001E-2</v>
      </c>
      <c r="V19" t="str">
        <f>IFERROR(VLOOKUP(T19,HVA!$A$5:$AA$501,27,FALSE),"")</f>
        <v>Technological</v>
      </c>
    </row>
    <row r="20" spans="20:22" x14ac:dyDescent="0.2">
      <c r="T20" t="str">
        <f>HVA!A27</f>
        <v>HVAC Failure</v>
      </c>
      <c r="U20" s="25">
        <f>IFERROR(VLOOKUP(T20, HVA!$A$5:$X$501, 24, FALSE), "")</f>
        <v>4.1700000000000001E-2</v>
      </c>
      <c r="V20" t="str">
        <f>IFERROR(VLOOKUP(T20,HVA!$A$5:$AA$501,27,FALSE),"")</f>
        <v>Technological</v>
      </c>
    </row>
    <row r="21" spans="20:22" x14ac:dyDescent="0.2">
      <c r="T21" t="str">
        <f>HVA!A29</f>
        <v>Labor Action/Strike/Picketing</v>
      </c>
      <c r="U21" s="25">
        <f>IFERROR(VLOOKUP(T21, HVA!$A$5:$X$501, 24, FALSE), "")</f>
        <v>3.4700000000000002E-2</v>
      </c>
      <c r="V21" t="str">
        <f>IFERROR(VLOOKUP(T21,HVA!$A$5:$AA$501,27,FALSE),"")</f>
        <v>Human</v>
      </c>
    </row>
    <row r="22" spans="20:22" x14ac:dyDescent="0.2">
      <c r="T22" t="str">
        <f>HVA!A10</f>
        <v>Community Evacuation</v>
      </c>
      <c r="U22" s="25">
        <f>IFERROR(VLOOKUP(T22, HVA!$A$5:$X$501, 24, FALSE), "")</f>
        <v>3.4700000000000002E-2</v>
      </c>
      <c r="V22" t="str">
        <f>IFERROR(VLOOKUP(T22,HVA!$A$5:$AA$501,27,FALSE),"")</f>
        <v>Human</v>
      </c>
    </row>
    <row r="23" spans="20:22" x14ac:dyDescent="0.2">
      <c r="T23" t="str">
        <f>HVA!A35</f>
        <v>Supply Shortage</v>
      </c>
      <c r="U23" s="25">
        <f>IFERROR(VLOOKUP(T23, HVA!$A$5:$X$501, 24, FALSE), "")</f>
        <v>3.1300000000000001E-2</v>
      </c>
      <c r="V23" t="str">
        <f>IFERROR(VLOOKUP(T23,HVA!$A$5:$AA$501,27,FALSE),"")</f>
        <v>Technological</v>
      </c>
    </row>
    <row r="24" spans="20:22" x14ac:dyDescent="0.2">
      <c r="T24" t="str">
        <f>HVA!A40</f>
        <v>Water Contamination/Failure</v>
      </c>
      <c r="U24" s="25">
        <f>IFERROR(VLOOKUP(T24, HVA!$A$5:$X$501, 24, FALSE), "")</f>
        <v>3.1300000000000001E-2</v>
      </c>
      <c r="V24" t="str">
        <f>IFERROR(VLOOKUP(T24,HVA!$A$5:$AA$501,27,FALSE),"")</f>
        <v>Technological</v>
      </c>
    </row>
    <row r="25" spans="20:22" x14ac:dyDescent="0.2">
      <c r="T25" t="str">
        <f>HVA!A21</f>
        <v>Fire Alarm Failure</v>
      </c>
      <c r="U25" s="25">
        <f>IFERROR(VLOOKUP(T25, HVA!$A$5:$X$501, 24, FALSE), "")</f>
        <v>2.7799999999999998E-2</v>
      </c>
      <c r="V25" t="str">
        <f>IFERROR(VLOOKUP(T25,HVA!$A$5:$AA$501,27,FALSE),"")</f>
        <v>Technological</v>
      </c>
    </row>
    <row r="26" spans="20:22" x14ac:dyDescent="0.2">
      <c r="T26" t="str">
        <f>HVA!A32</f>
        <v>Riot</v>
      </c>
      <c r="U26" s="25">
        <f>IFERROR(VLOOKUP(T26, HVA!$A$5:$X$501, 24, FALSE), "")</f>
        <v>2.7799999999999998E-2</v>
      </c>
      <c r="V26" t="str">
        <f>IFERROR(VLOOKUP(T26,HVA!$A$5:$AA$501,27,FALSE),"")</f>
        <v>Technological</v>
      </c>
    </row>
    <row r="27" spans="20:22" x14ac:dyDescent="0.2">
      <c r="T27" t="str">
        <f>HVA!A20</f>
        <v>Facility Hazmat Incident (e.g., large diesel fuel release)</v>
      </c>
      <c r="U27" s="25">
        <f>IFERROR(VLOOKUP(T27, HVA!$A$5:$X$501, 24, FALSE), "")</f>
        <v>2.4299999999999999E-2</v>
      </c>
      <c r="V27" t="str">
        <f>IFERROR(VLOOKUP(T27,HVA!$A$5:$AA$501,27,FALSE),"")</f>
        <v>Human</v>
      </c>
    </row>
    <row r="28" spans="20:22" x14ac:dyDescent="0.2">
      <c r="T28" t="str">
        <f>HVA!A19</f>
        <v>Facility Flooding (e.g. burst pipe)</v>
      </c>
      <c r="U28" s="25">
        <f>IFERROR(VLOOKUP(T28, HVA!$A$5:$X$501, 24, FALSE), "")</f>
        <v>2.0799999999999999E-2</v>
      </c>
      <c r="V28" t="str">
        <f>IFERROR(VLOOKUP(T28,HVA!$A$5:$AA$501,27,FALSE),"")</f>
        <v>Technological</v>
      </c>
    </row>
    <row r="29" spans="20:22" x14ac:dyDescent="0.2">
      <c r="T29" t="str">
        <f>HVA!A24</f>
        <v>Gas/Emissions Leak</v>
      </c>
      <c r="U29" s="25">
        <f>IFERROR(VLOOKUP(T29, HVA!$A$5:$X$501, 24, FALSE), "")</f>
        <v>2.0799999999999999E-2</v>
      </c>
      <c r="V29" t="str">
        <f>IFERROR(VLOOKUP(T29,HVA!$A$5:$AA$501,27,FALSE),"")</f>
        <v>Technological</v>
      </c>
    </row>
    <row r="30" spans="20:22" x14ac:dyDescent="0.2">
      <c r="T30" t="str">
        <f>HVA!A25</f>
        <v>Generator Failure</v>
      </c>
      <c r="U30" s="25">
        <f>IFERROR(VLOOKUP(T30, HVA!$A$5:$X$501, 24, FALSE), "")</f>
        <v>2.0799999999999999E-2</v>
      </c>
      <c r="V30" t="str">
        <f>IFERROR(VLOOKUP(T30,HVA!$A$5:$AA$501,27,FALSE),"")</f>
        <v>Technological</v>
      </c>
    </row>
    <row r="31" spans="20:22" x14ac:dyDescent="0.2">
      <c r="T31" t="str">
        <f>HVA!A18</f>
        <v>Facility Fire Incident</v>
      </c>
      <c r="U31" s="25">
        <f>IFERROR(VLOOKUP(T31, HVA!$A$5:$X$501, 24, FALSE), "")</f>
        <v>2.0799999999999999E-2</v>
      </c>
      <c r="V31" t="str">
        <f>IFERROR(VLOOKUP(T31,HVA!$A$5:$AA$501,27,FALSE),"")</f>
        <v>Technological</v>
      </c>
    </row>
    <row r="32" spans="20:22" x14ac:dyDescent="0.2">
      <c r="T32" t="str">
        <f>HVA!A34</f>
        <v>Sewer Failure</v>
      </c>
      <c r="U32" s="25">
        <f>IFERROR(VLOOKUP(T32, HVA!$A$5:$X$501, 24, FALSE), "")</f>
        <v>1.3899999999999999E-2</v>
      </c>
      <c r="V32" t="str">
        <f>IFERROR(VLOOKUP(T32,HVA!$A$5:$AA$501,27,FALSE),"")</f>
        <v>Technological</v>
      </c>
    </row>
    <row r="33" spans="20:22" x14ac:dyDescent="0.2">
      <c r="T33" t="str">
        <f>HVA!A13</f>
        <v>Drought</v>
      </c>
      <c r="U33" s="25">
        <f>IFERROR(VLOOKUP(T33, HVA!$A$5:$X$501, 24, FALSE), "")</f>
        <v>1.3899999999999999E-2</v>
      </c>
      <c r="V33" t="str">
        <f>IFERROR(VLOOKUP(T33,HVA!$A$5:$AA$501,27,FALSE),"")</f>
        <v>Natural</v>
      </c>
    </row>
    <row r="34" spans="20:22" x14ac:dyDescent="0.2">
      <c r="T34" t="str">
        <f>HVA!A37</f>
        <v>Temperature Extremes</v>
      </c>
      <c r="U34" s="25">
        <f>IFERROR(VLOOKUP(T34, HVA!$A$5:$X$501, 24, FALSE), "")</f>
        <v>1.3899999999999999E-2</v>
      </c>
      <c r="V34" t="str">
        <f>IFERROR(VLOOKUP(T34,HVA!$A$5:$AA$501,27,FALSE),"")</f>
        <v>Natural</v>
      </c>
    </row>
    <row r="35" spans="20:22" x14ac:dyDescent="0.2">
      <c r="T35" t="str">
        <f>HVA!A30</f>
        <v>Power Outage</v>
      </c>
      <c r="U35" s="25">
        <f>IFERROR(VLOOKUP(T35, HVA!$A$5:$X$501, 24, FALSE), "")</f>
        <v>1.04E-2</v>
      </c>
      <c r="V35" t="str">
        <f>IFERROR(VLOOKUP(T35,HVA!$A$5:$AA$501,27,FALSE),"")</f>
        <v>Technological</v>
      </c>
    </row>
    <row r="36" spans="20:22" x14ac:dyDescent="0.2">
      <c r="T36" t="str">
        <f>HVA!A22</f>
        <v>Flooding (e.g. flash flooding)</v>
      </c>
      <c r="U36" s="25">
        <f>IFERROR(VLOOKUP(T36, HVA!$A$5:$X$501, 24, FALSE), "")</f>
        <v>1.04E-2</v>
      </c>
      <c r="V36" t="str">
        <f>IFERROR(VLOOKUP(T36,HVA!$A$5:$AA$501,27,FALSE),"")</f>
        <v>Natural</v>
      </c>
    </row>
    <row r="37" spans="20:22" x14ac:dyDescent="0.2">
      <c r="T37" t="str">
        <f>HVA!A33</f>
        <v>Severe Weather</v>
      </c>
      <c r="U37" s="25">
        <f>IFERROR(VLOOKUP(T37, HVA!$A$5:$X$501, 24, FALSE), "")</f>
        <v>1.04E-2</v>
      </c>
      <c r="V37" t="str">
        <f>IFERROR(VLOOKUP(T37,HVA!$A$5:$AA$501,27,FALSE),"")</f>
        <v>Natural</v>
      </c>
    </row>
    <row r="38" spans="20:22" x14ac:dyDescent="0.2">
      <c r="T38" t="str">
        <f>HVA!A8</f>
        <v>Civil Disturbance</v>
      </c>
      <c r="U38" s="25">
        <f>IFERROR(VLOOKUP(T38, HVA!$A$5:$X$501, 24, FALSE), "")</f>
        <v>6.8999999999999999E-3</v>
      </c>
      <c r="V38" t="str">
        <f>IFERROR(VLOOKUP(T38,HVA!$A$5:$AA$501,27,FALSE),"")</f>
        <v>Human</v>
      </c>
    </row>
    <row r="39" spans="20:22" x14ac:dyDescent="0.2">
      <c r="T39" t="str">
        <f>HVA!A23</f>
        <v>Fuel Shortage</v>
      </c>
      <c r="U39" s="25">
        <f>IFERROR(VLOOKUP(T39, HVA!$A$5:$X$501, 24, FALSE), "")</f>
        <v>6.8999999999999999E-3</v>
      </c>
      <c r="V39" t="str">
        <f>IFERROR(VLOOKUP(T39,HVA!$A$5:$AA$501,27,FALSE),"")</f>
        <v>Technological</v>
      </c>
    </row>
    <row r="40" spans="20:22" x14ac:dyDescent="0.2">
      <c r="T40" t="str">
        <f>HVA!A39</f>
        <v>VIP Situation</v>
      </c>
      <c r="U40" s="25">
        <f>IFERROR(VLOOKUP(T40, HVA!$A$5:$X$501, 24, FALSE), "")</f>
        <v>0</v>
      </c>
      <c r="V40" t="str">
        <f>IFERROR(VLOOKUP(T40,HVA!$A$5:$AA$501,27,FALSE),"")</f>
        <v>Human</v>
      </c>
    </row>
  </sheetData>
  <sortState xmlns:xlrd2="http://schemas.microsoft.com/office/spreadsheetml/2017/richdata2" ref="T4:V40">
    <sortCondition descending="1" ref="U4:U40"/>
  </sortState>
  <mergeCells count="2">
    <mergeCell ref="E6:F11"/>
    <mergeCell ref="H6:I11"/>
  </mergeCells>
  <pageMargins left="0.5" right="0.5" top="0.5" bottom="0.5" header="0.3" footer="0.3"/>
  <pageSetup scale="9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EAE3-3CCD-4187-8FFC-AF65FEE3C7FE}">
  <sheetPr codeName="Sheet6"/>
  <dimension ref="A1:F36"/>
  <sheetViews>
    <sheetView workbookViewId="0">
      <selection activeCell="D30" sqref="D30"/>
    </sheetView>
  </sheetViews>
  <sheetFormatPr baseColWidth="10" defaultColWidth="8.83203125" defaultRowHeight="15" x14ac:dyDescent="0.2"/>
  <cols>
    <col min="1" max="1" width="46" customWidth="1"/>
    <col min="4" max="4" width="29.6640625" customWidth="1"/>
    <col min="5" max="5" width="21.1640625" customWidth="1"/>
  </cols>
  <sheetData>
    <row r="1" spans="1:6" x14ac:dyDescent="0.2">
      <c r="A1" s="1" t="s">
        <v>9</v>
      </c>
      <c r="B1" s="1" t="s">
        <v>44</v>
      </c>
      <c r="D1" s="1" t="s">
        <v>54</v>
      </c>
      <c r="E1" s="1" t="s">
        <v>55</v>
      </c>
    </row>
    <row r="2" spans="1:6" x14ac:dyDescent="0.2">
      <c r="A2" t="s">
        <v>39</v>
      </c>
      <c r="B2">
        <v>4</v>
      </c>
      <c r="D2" t="s">
        <v>94</v>
      </c>
      <c r="E2">
        <v>4</v>
      </c>
    </row>
    <row r="3" spans="1:6" x14ac:dyDescent="0.2">
      <c r="A3" t="s">
        <v>40</v>
      </c>
      <c r="B3">
        <v>3</v>
      </c>
      <c r="D3" t="s">
        <v>95</v>
      </c>
      <c r="E3">
        <v>3</v>
      </c>
    </row>
    <row r="4" spans="1:6" x14ac:dyDescent="0.2">
      <c r="A4" t="s">
        <v>41</v>
      </c>
      <c r="B4">
        <v>2</v>
      </c>
      <c r="D4" t="s">
        <v>96</v>
      </c>
      <c r="E4">
        <v>2</v>
      </c>
    </row>
    <row r="5" spans="1:6" x14ac:dyDescent="0.2">
      <c r="A5" t="s">
        <v>42</v>
      </c>
      <c r="B5">
        <v>1</v>
      </c>
      <c r="D5" t="s">
        <v>97</v>
      </c>
      <c r="E5">
        <v>1</v>
      </c>
    </row>
    <row r="6" spans="1:6" x14ac:dyDescent="0.2">
      <c r="A6" t="s">
        <v>43</v>
      </c>
      <c r="B6">
        <v>0</v>
      </c>
      <c r="D6" t="s">
        <v>50</v>
      </c>
      <c r="E6">
        <v>0</v>
      </c>
    </row>
    <row r="8" spans="1:6" x14ac:dyDescent="0.2">
      <c r="A8" s="1" t="s">
        <v>4</v>
      </c>
      <c r="B8" s="1" t="s">
        <v>45</v>
      </c>
      <c r="D8" s="1" t="s">
        <v>5</v>
      </c>
      <c r="E8" s="1" t="s">
        <v>58</v>
      </c>
      <c r="F8" s="1"/>
    </row>
    <row r="9" spans="1:6" x14ac:dyDescent="0.2">
      <c r="A9" t="s">
        <v>46</v>
      </c>
      <c r="B9">
        <v>4</v>
      </c>
      <c r="D9" t="s">
        <v>59</v>
      </c>
      <c r="E9">
        <v>4</v>
      </c>
    </row>
    <row r="10" spans="1:6" x14ac:dyDescent="0.2">
      <c r="A10" t="s">
        <v>47</v>
      </c>
      <c r="B10">
        <v>3</v>
      </c>
      <c r="D10" t="s">
        <v>60</v>
      </c>
      <c r="E10">
        <v>3</v>
      </c>
    </row>
    <row r="11" spans="1:6" x14ac:dyDescent="0.2">
      <c r="A11" t="s">
        <v>48</v>
      </c>
      <c r="B11">
        <v>2</v>
      </c>
      <c r="D11" t="s">
        <v>61</v>
      </c>
      <c r="E11">
        <v>2</v>
      </c>
    </row>
    <row r="12" spans="1:6" x14ac:dyDescent="0.2">
      <c r="A12" t="s">
        <v>49</v>
      </c>
      <c r="B12">
        <v>1</v>
      </c>
      <c r="D12" t="s">
        <v>62</v>
      </c>
      <c r="E12">
        <v>1</v>
      </c>
    </row>
    <row r="13" spans="1:6" x14ac:dyDescent="0.2">
      <c r="A13" t="s">
        <v>50</v>
      </c>
      <c r="B13">
        <v>0</v>
      </c>
      <c r="D13" t="s">
        <v>50</v>
      </c>
      <c r="E13">
        <v>0</v>
      </c>
    </row>
    <row r="15" spans="1:6" x14ac:dyDescent="0.2">
      <c r="A15" s="1" t="s">
        <v>6</v>
      </c>
      <c r="B15" s="1" t="s">
        <v>63</v>
      </c>
      <c r="D15" s="1" t="s">
        <v>67</v>
      </c>
      <c r="E15" s="1" t="s">
        <v>68</v>
      </c>
    </row>
    <row r="16" spans="1:6" x14ac:dyDescent="0.2">
      <c r="A16" t="s">
        <v>64</v>
      </c>
      <c r="B16">
        <v>4</v>
      </c>
      <c r="D16" t="s">
        <v>69</v>
      </c>
      <c r="E16">
        <v>4</v>
      </c>
    </row>
    <row r="17" spans="1:5" x14ac:dyDescent="0.2">
      <c r="A17" t="s">
        <v>102</v>
      </c>
      <c r="B17">
        <v>3</v>
      </c>
      <c r="D17" t="s">
        <v>70</v>
      </c>
      <c r="E17">
        <v>3</v>
      </c>
    </row>
    <row r="18" spans="1:5" x14ac:dyDescent="0.2">
      <c r="A18" t="s">
        <v>65</v>
      </c>
      <c r="B18">
        <v>2</v>
      </c>
      <c r="D18" t="s">
        <v>71</v>
      </c>
      <c r="E18">
        <v>2</v>
      </c>
    </row>
    <row r="19" spans="1:5" x14ac:dyDescent="0.2">
      <c r="A19" t="s">
        <v>66</v>
      </c>
      <c r="B19">
        <v>1</v>
      </c>
      <c r="D19" t="s">
        <v>72</v>
      </c>
      <c r="E19">
        <v>1</v>
      </c>
    </row>
    <row r="20" spans="1:5" x14ac:dyDescent="0.2">
      <c r="A20" t="s">
        <v>50</v>
      </c>
      <c r="B20">
        <v>0</v>
      </c>
      <c r="D20" t="s">
        <v>50</v>
      </c>
      <c r="E20">
        <v>0</v>
      </c>
    </row>
    <row r="22" spans="1:5" x14ac:dyDescent="0.2">
      <c r="A22" s="1" t="s">
        <v>7</v>
      </c>
      <c r="B22" s="1" t="s">
        <v>73</v>
      </c>
      <c r="D22" s="1"/>
    </row>
    <row r="23" spans="1:5" x14ac:dyDescent="0.2">
      <c r="A23" t="s">
        <v>74</v>
      </c>
      <c r="B23">
        <v>4</v>
      </c>
    </row>
    <row r="24" spans="1:5" x14ac:dyDescent="0.2">
      <c r="A24" t="s">
        <v>75</v>
      </c>
      <c r="B24">
        <v>3</v>
      </c>
    </row>
    <row r="25" spans="1:5" x14ac:dyDescent="0.2">
      <c r="A25" t="s">
        <v>76</v>
      </c>
      <c r="B25">
        <v>2</v>
      </c>
      <c r="D25" s="1"/>
    </row>
    <row r="26" spans="1:5" x14ac:dyDescent="0.2">
      <c r="A26" t="s">
        <v>77</v>
      </c>
      <c r="B26">
        <v>1</v>
      </c>
    </row>
    <row r="27" spans="1:5" x14ac:dyDescent="0.2">
      <c r="A27" t="s">
        <v>50</v>
      </c>
      <c r="B27">
        <v>0</v>
      </c>
    </row>
    <row r="29" spans="1:5" x14ac:dyDescent="0.2">
      <c r="A29" s="1" t="s">
        <v>81</v>
      </c>
      <c r="D29" s="1" t="s">
        <v>118</v>
      </c>
    </row>
    <row r="30" spans="1:5" x14ac:dyDescent="0.2">
      <c r="A30" t="s">
        <v>82</v>
      </c>
      <c r="D30" t="s">
        <v>119</v>
      </c>
    </row>
    <row r="31" spans="1:5" x14ac:dyDescent="0.2">
      <c r="A31" t="s">
        <v>83</v>
      </c>
      <c r="D31" t="s">
        <v>120</v>
      </c>
    </row>
    <row r="32" spans="1:5" x14ac:dyDescent="0.2">
      <c r="A32" t="s">
        <v>84</v>
      </c>
      <c r="D32" t="s">
        <v>121</v>
      </c>
    </row>
    <row r="36" spans="1:1" ht="19" x14ac:dyDescent="0.25">
      <c r="A36" s="36" t="s">
        <v>128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Definitions</vt:lpstr>
      <vt:lpstr>HVA</vt:lpstr>
      <vt:lpstr>Incident Log</vt:lpstr>
      <vt:lpstr>Summary</vt:lpstr>
      <vt:lpstr>Lookup Values</vt:lpstr>
      <vt:lpstr>Calculation_Constant</vt:lpstr>
      <vt:lpstr>Calculation_Constant__DO_NOT_CHANGE_IF_4_VALUES_ARE_USED_FOR_ALL_OPTIONS</vt:lpstr>
      <vt:lpstr>Max_Possible_Score</vt:lpstr>
      <vt:lpstr>Summary!Print_Area</vt:lpstr>
      <vt:lpstr>HVA!Print_Titles</vt:lpstr>
    </vt:vector>
  </TitlesOfParts>
  <Manager/>
  <Company>Safety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Hazard Vulnerability Analysis / THIRA</dc:title>
  <dc:subject/>
  <dc:creator>Adam Wojciehowski</dc:creator>
  <cp:keywords>HVA, THIRA, FEMA, Risk Assessment</cp:keywords>
  <dc:description>2024 Provided under MIT and Creative Commons License. </dc:description>
  <cp:lastModifiedBy>Adam Wojciehowski</cp:lastModifiedBy>
  <cp:lastPrinted>2022-02-03T22:41:18Z</cp:lastPrinted>
  <dcterms:created xsi:type="dcterms:W3CDTF">2022-01-13T22:22:17Z</dcterms:created>
  <dcterms:modified xsi:type="dcterms:W3CDTF">2025-03-13T20:44:41Z</dcterms:modified>
  <cp:category/>
</cp:coreProperties>
</file>